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100426 КС 1\"/>
    </mc:Choice>
  </mc:AlternateContent>
  <xr:revisionPtr revIDLastSave="0" documentId="13_ncr:1_{74A356A1-48C6-421F-8912-3368B98EE79A}" xr6:coauthVersionLast="47" xr6:coauthVersionMax="47" xr10:uidLastSave="{00000000-0000-0000-0000-000000000000}"/>
  <bookViews>
    <workbookView xWindow="-110" yWindow="-110" windowWidth="25820" windowHeight="14020" tabRatio="750" xr2:uid="{00000000-000D-0000-FFFF-FFFF00000000}"/>
  </bookViews>
  <sheets>
    <sheet name="ТЗ " sheetId="3" r:id="rId1"/>
  </sheets>
  <definedNames>
    <definedName name="Excel_BuiltIn_Print_Titles_1" localSheetId="0">'ТЗ '!#REF!</definedName>
    <definedName name="Excel_BuiltIn_Print_Titles_1">#REF!</definedName>
    <definedName name="_xlnm.Print_Area" localSheetId="0">'ТЗ '!$A$1:$E$359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7" i="3" l="1"/>
  <c r="D243" i="3" l="1"/>
  <c r="D242" i="3"/>
  <c r="D185" i="3"/>
  <c r="D160" i="3"/>
  <c r="D137" i="3" l="1"/>
  <c r="D143" i="3"/>
  <c r="D142" i="3"/>
  <c r="D289" i="3" l="1"/>
  <c r="D286" i="3"/>
  <c r="D288" i="3"/>
  <c r="D285" i="3"/>
  <c r="D284" i="3"/>
  <c r="D281" i="3"/>
  <c r="D163" i="3" l="1"/>
  <c r="D280" i="3"/>
  <c r="D162" i="3"/>
  <c r="D157" i="3"/>
  <c r="D158" i="3"/>
  <c r="D159" i="3"/>
  <c r="D156" i="3"/>
  <c r="D236" i="3" l="1"/>
  <c r="D237" i="3"/>
  <c r="D238" i="3"/>
  <c r="D235" i="3"/>
  <c r="D233" i="3"/>
  <c r="D232" i="3"/>
  <c r="D227" i="3"/>
  <c r="D228" i="3"/>
  <c r="D229" i="3"/>
  <c r="D226" i="3"/>
  <c r="D267" i="3" l="1"/>
  <c r="D268" i="3" s="1"/>
  <c r="D269" i="3" s="1"/>
  <c r="D270" i="3" s="1"/>
  <c r="D265" i="3"/>
  <c r="D264" i="3"/>
  <c r="D262" i="3"/>
  <c r="D258" i="3"/>
  <c r="D259" i="3" s="1"/>
  <c r="D260" i="3" s="1"/>
  <c r="D261" i="3" s="1"/>
  <c r="D186" i="3"/>
  <c r="D187" i="3" s="1"/>
  <c r="D188" i="3" s="1"/>
  <c r="D182" i="3"/>
  <c r="D180" i="3"/>
  <c r="D176" i="3"/>
  <c r="D177" i="3" s="1"/>
  <c r="D178" i="3" s="1"/>
  <c r="D179" i="3" s="1"/>
  <c r="A176" i="3"/>
  <c r="A177" i="3" s="1"/>
  <c r="A178" i="3" s="1"/>
  <c r="A179" i="3" s="1"/>
  <c r="A180" i="3" s="1"/>
  <c r="A182" i="3" s="1"/>
  <c r="A183" i="3" s="1"/>
  <c r="A124" i="3"/>
  <c r="A132" i="3"/>
  <c r="A185" i="3" l="1"/>
  <c r="A186" i="3" s="1"/>
  <c r="A187" i="3" s="1"/>
  <c r="A188" i="3" s="1"/>
  <c r="A191" i="3" s="1"/>
  <c r="A192" i="3" s="1"/>
  <c r="A193" i="3" s="1"/>
  <c r="A194" i="3" s="1"/>
  <c r="D305" i="3"/>
  <c r="D302" i="3"/>
  <c r="D299" i="3"/>
  <c r="A196" i="3" l="1"/>
  <c r="A197" i="3" s="1"/>
  <c r="A198" i="3" s="1"/>
  <c r="A199" i="3" s="1"/>
  <c r="A200" i="3" s="1"/>
  <c r="A202" i="3" s="1"/>
  <c r="A203" i="3" s="1"/>
  <c r="D77" i="3"/>
  <c r="A205" i="3" l="1"/>
  <c r="A206" i="3" s="1"/>
  <c r="A208" i="3" s="1"/>
  <c r="A211" i="3" s="1"/>
  <c r="A212" i="3" s="1"/>
  <c r="A214" i="3" s="1"/>
  <c r="A215" i="3" s="1"/>
  <c r="A216" i="3" s="1"/>
  <c r="A217" i="3" s="1"/>
  <c r="A218" i="3" s="1"/>
  <c r="A220" i="3" s="1"/>
  <c r="A221" i="3" s="1"/>
  <c r="A223" i="3" s="1"/>
  <c r="A224" i="3" s="1"/>
  <c r="A226" i="3" s="1"/>
  <c r="A227" i="3" s="1"/>
  <c r="A228" i="3" s="1"/>
  <c r="A229" i="3" s="1"/>
  <c r="A230" i="3" s="1"/>
  <c r="A232" i="3" s="1"/>
  <c r="A233" i="3" s="1"/>
  <c r="A235" i="3" s="1"/>
  <c r="A236" i="3" s="1"/>
  <c r="A237" i="3" s="1"/>
  <c r="A238" i="3" s="1"/>
  <c r="A240" i="3" s="1"/>
  <c r="A242" i="3" s="1"/>
  <c r="A243" i="3" s="1"/>
  <c r="A244" i="3" s="1"/>
  <c r="A247" i="3" s="1"/>
  <c r="A249" i="3" s="1"/>
  <c r="A250" i="3" s="1"/>
  <c r="A251" i="3" s="1"/>
  <c r="A252" i="3" s="1"/>
  <c r="A255" i="3" s="1"/>
  <c r="A256" i="3" s="1"/>
  <c r="A258" i="3" s="1"/>
  <c r="A259" i="3" s="1"/>
  <c r="A260" i="3" s="1"/>
  <c r="A261" i="3" s="1"/>
  <c r="A262" i="3" s="1"/>
  <c r="A264" i="3" s="1"/>
  <c r="A265" i="3" s="1"/>
  <c r="A267" i="3" s="1"/>
  <c r="A268" i="3" s="1"/>
  <c r="A269" i="3" s="1"/>
  <c r="A270" i="3" s="1"/>
  <c r="A272" i="3" s="1"/>
  <c r="A273" i="3" s="1"/>
  <c r="A274" i="3" s="1"/>
  <c r="A276" i="3" s="1"/>
  <c r="A277" i="3" s="1"/>
  <c r="A278" i="3" s="1"/>
  <c r="A280" i="3" s="1"/>
  <c r="A281" i="3" s="1"/>
  <c r="D81" i="3"/>
  <c r="D80" i="3"/>
  <c r="D76" i="3"/>
  <c r="D75" i="3"/>
  <c r="D74" i="3"/>
  <c r="D324" i="3" l="1"/>
  <c r="D323" i="3"/>
  <c r="A71" i="3" l="1"/>
  <c r="D138" i="3" l="1"/>
  <c r="D139" i="3" s="1"/>
  <c r="D140" i="3" s="1"/>
  <c r="A118" i="3" l="1"/>
  <c r="A72" i="3" l="1"/>
  <c r="A74" i="3" s="1"/>
  <c r="A75" i="3" s="1"/>
  <c r="A76" i="3" s="1"/>
  <c r="A77" i="3" s="1"/>
  <c r="A79" i="3" l="1"/>
  <c r="A80" i="3" s="1"/>
  <c r="A81" i="3" s="1"/>
  <c r="A83" i="3" s="1"/>
  <c r="A84" i="3" s="1"/>
  <c r="A85" i="3" s="1"/>
  <c r="A86" i="3" s="1"/>
  <c r="A87" i="3" s="1"/>
  <c r="A88" i="3" s="1"/>
  <c r="A89" i="3" s="1"/>
  <c r="A92" i="3" s="1"/>
  <c r="A93" i="3" l="1"/>
  <c r="A94" i="3" s="1"/>
  <c r="A96" i="3" s="1"/>
  <c r="A97" i="3" s="1"/>
  <c r="A98" i="3" s="1"/>
  <c r="A99" i="3" s="1"/>
  <c r="A100" i="3" s="1"/>
  <c r="A102" i="3" s="1"/>
  <c r="A103" i="3" s="1"/>
  <c r="A104" i="3" s="1"/>
  <c r="A105" i="3" s="1"/>
  <c r="A106" i="3" s="1"/>
  <c r="A108" i="3" s="1"/>
  <c r="A109" i="3" s="1"/>
  <c r="A110" i="3" s="1"/>
  <c r="A111" i="3" s="1"/>
  <c r="A113" i="3" s="1"/>
  <c r="A34" i="3"/>
  <c r="A35" i="3" s="1"/>
  <c r="A36" i="3" s="1"/>
  <c r="A37" i="3" s="1"/>
  <c r="A31" i="3"/>
  <c r="A119" i="3" l="1"/>
  <c r="A121" i="3" s="1"/>
  <c r="A133" i="3" l="1"/>
  <c r="A125" i="3" s="1"/>
  <c r="A126" i="3" s="1"/>
  <c r="A127" i="3" s="1"/>
  <c r="A128" i="3" s="1"/>
  <c r="A129" i="3" s="1"/>
  <c r="A137" i="3" l="1"/>
  <c r="A138" i="3" l="1"/>
  <c r="A139" i="3" l="1"/>
  <c r="A140" i="3" s="1"/>
  <c r="A142" i="3" s="1"/>
  <c r="A143" i="3" s="1"/>
  <c r="A144" i="3" l="1"/>
  <c r="A146" i="3" s="1"/>
  <c r="A147" i="3" s="1"/>
  <c r="A149" i="3" s="1"/>
  <c r="A150" i="3" s="1"/>
  <c r="A151" i="3" s="1"/>
  <c r="A282" i="3" l="1"/>
  <c r="A283" i="3" s="1"/>
  <c r="A284" i="3" s="1"/>
  <c r="A285" i="3" s="1"/>
  <c r="A286" i="3" s="1"/>
  <c r="A287" i="3" s="1"/>
  <c r="A288" i="3" s="1"/>
  <c r="A153" i="3"/>
  <c r="A154" i="3" s="1"/>
  <c r="A156" i="3" s="1"/>
  <c r="A157" i="3" s="1"/>
  <c r="A158" i="3" s="1"/>
  <c r="A159" i="3" s="1"/>
  <c r="A160" i="3" s="1"/>
  <c r="A162" i="3" s="1"/>
  <c r="A163" i="3" s="1"/>
  <c r="A165" i="3" s="1"/>
  <c r="A166" i="3" s="1"/>
  <c r="A167" i="3" s="1"/>
  <c r="A168" i="3" s="1"/>
  <c r="A289" i="3" l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l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7" i="3" s="1"/>
  <c r="A338" i="3" s="1"/>
</calcChain>
</file>

<file path=xl/sharedStrings.xml><?xml version="1.0" encoding="utf-8"?>
<sst xmlns="http://schemas.openxmlformats.org/spreadsheetml/2006/main" count="629" uniqueCount="314">
  <si>
    <t>м3</t>
  </si>
  <si>
    <t>№ п/п</t>
  </si>
  <si>
    <t>Наименование объектов  видов работ.</t>
  </si>
  <si>
    <t>Ед.из</t>
  </si>
  <si>
    <t>Объем работ</t>
  </si>
  <si>
    <t>Примечание</t>
  </si>
  <si>
    <t>шт</t>
  </si>
  <si>
    <t>м/тн</t>
  </si>
  <si>
    <t>шт/кг</t>
  </si>
  <si>
    <t>Трубы:</t>
  </si>
  <si>
    <t>Фасонные изделия :</t>
  </si>
  <si>
    <t>стык</t>
  </si>
  <si>
    <t>шт/тн</t>
  </si>
  <si>
    <t>тн</t>
  </si>
  <si>
    <t>м2</t>
  </si>
  <si>
    <t>Согласовано:</t>
  </si>
  <si>
    <t xml:space="preserve">                                                         Утверждаю:</t>
  </si>
  <si>
    <t>Информация о ЗАКАЗЧИКЕ работ и сведения необходимые для подготовки предложений.</t>
  </si>
  <si>
    <r>
      <t xml:space="preserve">Заказчик – </t>
    </r>
    <r>
      <rPr>
        <sz val="12"/>
        <rFont val="Times New Roman Cyr"/>
        <charset val="204"/>
      </rPr>
      <t>АО «Комнедра»</t>
    </r>
  </si>
  <si>
    <t>Генеральный директор ‑  Денисов Юрий Алексеевич</t>
  </si>
  <si>
    <t>Почтовый адрес:</t>
  </si>
  <si>
    <t>169710, Российская Федерация, Республика Коми, г. Усинск, ул. Заводская, д. 5, 3 этаж</t>
  </si>
  <si>
    <t>Наименование работ: Строительно-монтажные работы на объектах АО «Комнедра»</t>
  </si>
  <si>
    <t>Выполнить строительно-монтажные работы в соответствии с нормативными документами, актами, положениями и правилами, действующими на территории РФ и положениями, регламентами и приказами по АО «Комнедра».</t>
  </si>
  <si>
    <t>При привлечении к выполнению строительных работ субподрядных организаций, участник тендера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 на участие в тендере.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</si>
  <si>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</si>
  <si>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</si>
  <si>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Стоимость поставки материалов Подрядчика согласуется до начала работ.</t>
  </si>
  <si>
    <t>Изоляция трубопроводов: матами минераловатными</t>
  </si>
  <si>
    <t>Покрытие поверхности изоляции трубопроводов: сталью оцинкованной</t>
  </si>
  <si>
    <t xml:space="preserve">Теплоизоляция надземных участков трубопровода и ЗРА: </t>
  </si>
  <si>
    <t xml:space="preserve">Антикорозийная защита стыков </t>
  </si>
  <si>
    <t>Антикорозийная защита надземных участков трубопровода</t>
  </si>
  <si>
    <t>м</t>
  </si>
  <si>
    <t>шт/м.п.</t>
  </si>
  <si>
    <t>ОСОБЫЕ УСЛОВИЯ</t>
  </si>
  <si>
    <t>Обязательно указывать в сметах удельный  вес инертных материалов (песок, щебень и т.д.)</t>
  </si>
  <si>
    <t>Организация временных площадок хранения материалов и оборудования силами Подрядчика</t>
  </si>
  <si>
    <t>Мобилизация и демобилизация строительной техники и оборудования силами Подрядчика</t>
  </si>
  <si>
    <t>Организация перевозки вахт, перевозки рабочих силами Подрядчика</t>
  </si>
  <si>
    <t xml:space="preserve">Доставка материалов поставки Подрядчика силами Подрядчика </t>
  </si>
  <si>
    <t>Организация автономных жилых городков (питание, энергообеспечение, поставка ГСМ и т.д.) силами Подрядчика</t>
  </si>
  <si>
    <r>
      <t xml:space="preserve">Месторождение: </t>
    </r>
    <r>
      <rPr>
        <sz val="12"/>
        <rFont val="Times New Roman"/>
        <family val="1"/>
        <charset val="204"/>
      </rPr>
      <t>Мастерьельское месторождение нефти</t>
    </r>
  </si>
  <si>
    <t>Сметы должны бать составлены на основании актуальной редакции сборников базовых цен Федеральных единичных расценок (ФЕР -2020), в программном комплексе Гранд-смета, с использованием  индексов  ООО "Стройинформресурс" для пересчета в уровень цен первого месяца текущего квартала (1 кв. - январь; 2 кв. - апрель;  3 кв. - июль;  4 кв. - октябрь). для региона нахождения объекта строительства на период проведения тендерных процедур/на период строительства объекта.</t>
  </si>
  <si>
    <t>Стоимость материалов Заказчика в сметные расчеты не включать.</t>
  </si>
  <si>
    <t>Лимитированные затраты (затраты на строительство временных зданий и соотружений, дополнительные затраты при производстве СМР в зимнеее время, затраты на снегоборьбу и др.) определять в процентах от сметной стоимости строительно-монтажных работ без учета стоимости материалов Заказчика</t>
  </si>
  <si>
    <t>Размеры норм лимитироваенных затрат не должны превышать нормативы, предусмотренные Методиками действующей сметно-нормативной базы.</t>
  </si>
  <si>
    <t>Монтаж отводов стальных бесшовных горячеформированных из стали марки  09Г2С, с наружним трёхслойным защитным покрытием на основе экструдированного полиэтилена усиленного типа по ТУ 1390-004-322256008-03   ОКШ 90-114(8 К48)-4,0-0,767-1,5DN-К52-ХЛ-09Г2С</t>
  </si>
  <si>
    <t>Погрузочно-разгрузочные работы, транспортировка материалов и оборудования поставки Заказчика с временной приобъектной базы Заказчика в г.Усинск Республики Коми . Расстояние транспортировки материалов поставки Заказчика составляет 15,5  км. (существующая дорога с асфальтобетонным покрытием - 3,5 км, грунтованная отщебневанная -12 км).</t>
  </si>
  <si>
    <t>узел</t>
  </si>
  <si>
    <t xml:space="preserve">Монтаж и демонтаж инвентарного узла для очистки и испытания </t>
  </si>
  <si>
    <t xml:space="preserve">Испытание трубопровода DN 100 </t>
  </si>
  <si>
    <t>Выдержка  трубопровода на прочность Рисп. = 1,1хPраб.макс = 4,4 МПа продолжительностью 12 часов.</t>
  </si>
  <si>
    <t>Разработка грунта 2 группы экскаватором с емкостью ковша 0,65м3 в отвал</t>
  </si>
  <si>
    <t>Засыпка траншей и котлованов с перемещением грунта до 5 м бульдозерами мощностью: 96 кВт (130 л.с.)</t>
  </si>
  <si>
    <t>Монтаж термоусаживающих манжет в комплекте с замковыми пластинами  и эпоксидным праймером. ТИАЛ М 114/</t>
  </si>
  <si>
    <t>Заполнение полости свай ЦПС</t>
  </si>
  <si>
    <t>Бурение лидерных скважин Ø 325 мм L= 2,5 м</t>
  </si>
  <si>
    <t>Электроснабжение</t>
  </si>
  <si>
    <t>шт.</t>
  </si>
  <si>
    <t xml:space="preserve">Изготовление и монтаж металлоконструкций ростверка </t>
  </si>
  <si>
    <t>Технологические решения</t>
  </si>
  <si>
    <t>Очистка поверхности свай щетками механически</t>
  </si>
  <si>
    <t>Обеспыливание поверхности металлоконструкций свай</t>
  </si>
  <si>
    <t>Обезжиривание поверхности металлоконструкций свай  Уайт-спиритом</t>
  </si>
  <si>
    <t>Очистка поверхности  металлоконструкций ростверка щетками механически</t>
  </si>
  <si>
    <t xml:space="preserve">Обеспыливание поверхности металлоконструкций ростверка </t>
  </si>
  <si>
    <t>Обезжиривание поверхности металлоконструкций ростверка  Уайт-спиритом</t>
  </si>
  <si>
    <t>Антикорозийная защита металлоконструкций</t>
  </si>
  <si>
    <t xml:space="preserve">Монтаж оборудования </t>
  </si>
  <si>
    <t>Земляные работы</t>
  </si>
  <si>
    <t>Бурение лидерных скважин Ø 300 мм L= 2,5 м</t>
  </si>
  <si>
    <t xml:space="preserve">Антикоррозийная защита СВ 1 эмалью СБЭ 111 Унипол  в 2 слоя </t>
  </si>
  <si>
    <t xml:space="preserve">Антикоррозийная защита ростверка Грунт-эмаль Виникор-Норд на 2 раза  </t>
  </si>
  <si>
    <t>4/10</t>
  </si>
  <si>
    <t xml:space="preserve">Антикорозийная защита свай дренажной емкости </t>
  </si>
  <si>
    <t xml:space="preserve">Антикорозийная защита металлоконструкций ростверка </t>
  </si>
  <si>
    <t>Монтаж емкости дренажной V 5м3</t>
  </si>
  <si>
    <t>Монтаж ограждения дренажной емкости V 5м3</t>
  </si>
  <si>
    <t>Изготовление и погружение свай стоек из трубы L= 7,00  м Ø 73 х 8 мм погружаем на 5 м.</t>
  </si>
  <si>
    <t xml:space="preserve">шт/тн </t>
  </si>
  <si>
    <t>12/1,078</t>
  </si>
  <si>
    <t>Антикорозийная защита свай - стоек ограждения дренажной емкости V 5м3</t>
  </si>
  <si>
    <t xml:space="preserve">Монтаж металлоконструкций ограждения  дренажной емкости V 5м3 </t>
  </si>
  <si>
    <t xml:space="preserve">Изготовление и монтаж металлоконструкций ограждения </t>
  </si>
  <si>
    <t xml:space="preserve">Заполнение полости свай ЦПС L - 7,5 м.    </t>
  </si>
  <si>
    <t>Изготовление и погружение свай   СВ - 1 L= 10, 00  м Ø 325 х 8 мм</t>
  </si>
  <si>
    <t>4/2,502</t>
  </si>
  <si>
    <t>Техническое задание на участие в тендере по строительному объекту:</t>
  </si>
  <si>
    <t>«Обустройство куста скважин №6 Мастерьельского месторождения нефти»</t>
  </si>
  <si>
    <t xml:space="preserve">Обоснование:  Строительство "Обустройство куста скважин №6 Мастерьельского месторождения нефти"                                                                                                                       </t>
  </si>
  <si>
    <t>Свайные работы</t>
  </si>
  <si>
    <t>Изготовление и погружение свай СМ-2.325.120  L= 12 м Ø 325х8мм</t>
  </si>
  <si>
    <t xml:space="preserve">Антикорозийная защита </t>
  </si>
  <si>
    <t>Обеспыливание поверхности металлоконструкций</t>
  </si>
  <si>
    <t>Обезжиривание поверхности металлоконструкций  Уайт-спиритом</t>
  </si>
  <si>
    <t xml:space="preserve">Антикоррозийная защита СМ 1 эмалью КО-198 (2 слоя) </t>
  </si>
  <si>
    <t xml:space="preserve">Изготовление и монтаж балки Б1                   </t>
  </si>
  <si>
    <t>Антикоррозийная защита Грунт-эмаль Виникор-Норд на 2 раза</t>
  </si>
  <si>
    <t xml:space="preserve">Дренажная емкость  V= 5 м3 </t>
  </si>
  <si>
    <t xml:space="preserve">Свайные работы фундамента дренажной емкости V 5м3   </t>
  </si>
  <si>
    <t xml:space="preserve">Монтаж металлоконструкций ростверка  фундамента дренажной емкости V 5м3    </t>
  </si>
  <si>
    <t xml:space="preserve">Кабельная эстакада  </t>
  </si>
  <si>
    <t>Антикорозийная защита ростверка мачты</t>
  </si>
  <si>
    <t xml:space="preserve">Монтаж прожекторной мачты  с площадками обслуживания  ПО1-ПО4                        </t>
  </si>
  <si>
    <t>Лидерное бурение скважин диаметром Ду 150 мм  в грунтах и породах группы: 2 (на 2,5м)</t>
  </si>
  <si>
    <t>Изготовление свай из стальных труб длиной 9,0 м, диаметром: 159х8 мм</t>
  </si>
  <si>
    <t>Погружение дизель-молотом в заранее пробуренные лидерные скважины свай из стальных труб длиной 9,0 м диаметром: 159х8 мм</t>
  </si>
  <si>
    <t>Заполнение полости свай СВ-1 цементно-песчаной смесью 1:5</t>
  </si>
  <si>
    <t>Монтаж металлоконструкций</t>
  </si>
  <si>
    <t>Изготовление и монтаж опорных пластин на сваях и стойках из листа ГКЛ 10 мм</t>
  </si>
  <si>
    <t>Изготовление и монтаж стоек опорных из трубы профильной 120х120х5</t>
  </si>
  <si>
    <t>Изготовление и монтаж прогонов эстакады из трубы профильной 120х120х5</t>
  </si>
  <si>
    <t xml:space="preserve">Антикоррозийная защита СМ 1 Грунт-эмаль Виникор-Норд на 2 раза  </t>
  </si>
  <si>
    <t xml:space="preserve">Монтаж конструкций кабельной эстакады </t>
  </si>
  <si>
    <t>Монтаж полок кабельных K1163 450х2,5 мм  RAL N</t>
  </si>
  <si>
    <t>Монтаж  кабельных стоек K1150х2,0 L400 мм N</t>
  </si>
  <si>
    <t>шт./м</t>
  </si>
  <si>
    <t>шт./т</t>
  </si>
  <si>
    <t>Антикоррозийная защита свай грунт-эмалью СБЭ-111 «УНИПОЛ» марки Б в 2 слоя (толщина одного слоя - 90 мкм) в соответствии с ТУ 2313-011-92638584-2012 на всю длину</t>
  </si>
  <si>
    <t xml:space="preserve">Срезка забитых свай до проектных отметок </t>
  </si>
  <si>
    <t>Изготовление и монтаж заглушек из листа ГКЛ 6 мм</t>
  </si>
  <si>
    <t xml:space="preserve">Монтаж металлоконструкций </t>
  </si>
  <si>
    <t>Изготовление и монтаж опорных пластин на сваях и из листа ГКЛ 20 мм</t>
  </si>
  <si>
    <t>Монтаж лотков металлических перфорированных с крышками 100х400х1,5 L-3000мм</t>
  </si>
  <si>
    <t>к-т</t>
  </si>
  <si>
    <t>Земляные  работы при прокладке технологических трубопроводов (Траншея)</t>
  </si>
  <si>
    <t>Обратная засыпка траншеи  экскаватором</t>
  </si>
  <si>
    <r>
      <t>Разработка грунта (II</t>
    </r>
    <r>
      <rPr>
        <sz val="12"/>
        <color rgb="FFFF0000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 xml:space="preserve">группа) экскаватором </t>
    </r>
  </si>
  <si>
    <t>Монтажные работы</t>
  </si>
  <si>
    <t>Контроль сварных соединений:</t>
  </si>
  <si>
    <t xml:space="preserve">Изготовление и монтаж свечи рассеивания с огнепреградителем </t>
  </si>
  <si>
    <t>Условия оплаты: отсутствие авансирования; оплата работ производится в срок не  позднее 180(сто восемьдесят) календарных дней с момента подписания Заказчиком Актов о приемке выполненных работ КС-2, в соответствии с этапами обозначенными в алгоритме выполнения работ, Справки о стоимости выполненных работ и затрат КС-3 и представления Подрядчиком счета-фактуры.</t>
  </si>
  <si>
    <t>шт/м3/м2</t>
  </si>
  <si>
    <t>Теплоизоляция с покрытием оцинкованной сталью ЗРА</t>
  </si>
  <si>
    <t>Монтаж силового кабеля ПвБШвнг(А)-LS 1х185 по кабельной эстакаде техподполья от СУ до ТМПН</t>
  </si>
  <si>
    <t>Подключение силового кабеля ПвБШвнг(А)-LS 1х185 к клеммам СУ и клеммам ТМПН</t>
  </si>
  <si>
    <t>Подключение кабельных линий ВБШвнг(A)-ХЛ 1x50-0,66 кВ  от СУ до ТМПН (УКИ)</t>
  </si>
  <si>
    <t>Подключение силового кабеля КПБП 3х25 на клеммы ТМПН и ВУП (4 кабельные линии)</t>
  </si>
  <si>
    <t>Подключение силового кабеля  ВБШвнг(А) - ХЛ 5х10 к коммутационному аппарату в 2КТПН 630 и коммутационному аппарату ЯУО</t>
  </si>
  <si>
    <t>Подключение силового кабеля ВБШвнг(А) - ХЛ 4х4  к коммутационному аппарату ЯУО до коммутационного аппарата ремонтного выключателя "Компактный модуль коммутации взрывозащищенный CCA-АВТ с автоматическим выключателем"</t>
  </si>
  <si>
    <t>Монтаж силового кабеля ВБШвнг(А) - ХЛ 4х2,5 в трубной разводке  от ремонтного выключателя  ПМ-24 до КК  площадки обслуживания верхнего яруса ПМ-24</t>
  </si>
  <si>
    <t>Подключение силового кабеля ВБШвнг(А) - ХЛ 4х2,5   от ремонтного выключателя  ПМ-24 до КК  площадки обслуживания верхнего яруса ПМ-24</t>
  </si>
  <si>
    <t>Монтаж силового кабеля ВБШвнг(А) - ХЛ 4х2,5 в трубной разводке  от  КК  площадки обслуживания верхнего яруса ПМ-24 до осветительных приборов</t>
  </si>
  <si>
    <t>Подключение силового кабеля ВБШвнг(А) - ХЛ 5х4  к коммутационному аппарату в 2КТПН 630 и коммутационному аппарату  ввод  БМА</t>
  </si>
  <si>
    <t>Монтаж силового кабеля  по кабельной эстакаде К9РВСБПМнг(А)-HF 5х25 мм2 от коммутационного аппарата 2КТПН 630 до ящика силового ЯВК 8801-80-7-7 У1-39</t>
  </si>
  <si>
    <t>Подключение силового кабеля  К9РВСБПМнг(А)-HF 5х25 мм2  к коммутационному аппарату в 2КТПН 630 и коммутационному аппарату  ввод  ящика силового ЯВК 8801-80-7-7 У1-39</t>
  </si>
  <si>
    <t>Монтаж компактного модуля коммутации взрывозащищенный CCA-АВТ с автоматическим выключателем на мачте освещения ПМ-24</t>
  </si>
  <si>
    <t>Монтаж шкафов ВУП</t>
  </si>
  <si>
    <t>Монтаж заземляющих проводников от монтируемого оборудования к ЗУ</t>
  </si>
  <si>
    <t xml:space="preserve">Монтаж  соединительной коробки на ПМ-24 </t>
  </si>
  <si>
    <t>Монтаж маркировочных бирок по кабельным линиям ПвБШвнг(А)-LS 1х185</t>
  </si>
  <si>
    <t>Монтаж кабельных наконечников ТМЛ 185-12-21</t>
  </si>
  <si>
    <t>Монтаж маркировочных бирок по кабельным линиям ВБШвнг(А) - ХЛ 5х10  согласно кабельного журнала</t>
  </si>
  <si>
    <t>Монтаж кабеля силовой ВБШвнг(A)-ХЛ 1x50-0,66 кВ,  от СУ до ТМПН</t>
  </si>
  <si>
    <t xml:space="preserve">Монтаж маркировочных бирок по кабельным линиям КПБП 3х25  </t>
  </si>
  <si>
    <t>Монтаж силового кабеля КПБП 3х25 по кабельной эстакаде от ТМПН до ВУП скважин</t>
  </si>
  <si>
    <t>Монтаж кабельных наконечников ТМЛ 25-10-8</t>
  </si>
  <si>
    <t>Монтаж ящика силового ЯВК 8801-80-7-7 У1-39 на кабельной эстакаде</t>
  </si>
  <si>
    <t>Монтаж  ЯУО 9602-3474</t>
  </si>
  <si>
    <t xml:space="preserve">Монтаж металлорукава </t>
  </si>
  <si>
    <t>Монтаж  силового кабеля ВБШвнг(А) - ХЛ 4х2,5   (БМА-АГЗУ -освещение, вентиляция)</t>
  </si>
  <si>
    <t xml:space="preserve">Монтаж вертикального заземлителя Ф 73 (нкт/бу) 8 шт по 5 м </t>
  </si>
  <si>
    <t>шт/м</t>
  </si>
  <si>
    <t>Монтаж контура заземления из полосы 5х40</t>
  </si>
  <si>
    <t xml:space="preserve">Ручная разработка грунта 2 группы </t>
  </si>
  <si>
    <t xml:space="preserve">Обратная засыпка вручную с послойным трамбованием </t>
  </si>
  <si>
    <t xml:space="preserve">Монтаж вертикального заземлителя Ф 73 (нкт/бу) 4 шт по 5 м </t>
  </si>
  <si>
    <t xml:space="preserve">Подключение силового кабеля ВБШвнг(А) - ХЛ 5х4  к коммутационному аппарату в 2КТПН 630 и приводу задвижки </t>
  </si>
  <si>
    <t>Монтаж силового кабеля ВБШвнг (А)- ХЛ 5х4   (БМА-АГЗУ - отопление, электропривод гидронасоса)</t>
  </si>
  <si>
    <t xml:space="preserve">Подключение  кабеля контрольного КВВГнг(A)-ХЛ 10x1-0,66 </t>
  </si>
  <si>
    <t>Монтаж вертикального заземлителя Ф 73 (нкт/бу) 8 шт по 5 м (АГЗУ, БМА)</t>
  </si>
  <si>
    <t>Прожекторная  мачта  h- 24 м. (1шт.)</t>
  </si>
  <si>
    <t>8/20</t>
  </si>
  <si>
    <t>8/6,05</t>
  </si>
  <si>
    <t>Гидравлическое испытание. (Проверка на герметичность путем снижения испытательного давления до максимального рабочего давления Рраб.=4,0 МПа продолжительностью 12 часов)</t>
  </si>
  <si>
    <t>Монтаж силового кабеля ВБШвнг(А) - ХЛ 4х4  по кабельной этакаде от коммутационного аппарата  ЯУО до ремонтного выключателя "Компактный модуль коммутации взрывозащищенный CCA-АВТ с автоматическим выключателем"на ПМ-24 (1шт)</t>
  </si>
  <si>
    <t>Монтаж осветительных приборов Omnis industry 336 на мачте освещения ПМ-24 (1шт)</t>
  </si>
  <si>
    <t xml:space="preserve">Производство работ осуществляется  на территории действующего предприятия и предусматривает:
- выполнение мероприятий в части соблюдения норм ПБ ОТ и ООС;
- разработку документации для оформления акта допуска;
- привлечение к работам  аттестованного персонала в области промышленной безопасности, охраны труда и электробезопасности;
</t>
  </si>
  <si>
    <t>39/97,5</t>
  </si>
  <si>
    <t>39/10,45</t>
  </si>
  <si>
    <t>341/7,46</t>
  </si>
  <si>
    <t>31/403</t>
  </si>
  <si>
    <t>Монтаж тройников из стали 09Г2С ГОСТ 17378-2001   114х8-57*8</t>
  </si>
  <si>
    <t>Монтаж тройников из стали 09Г2С ГОСТ 17378-2001   114х8</t>
  </si>
  <si>
    <t>Монтаж тройников из стали 09Г2С ГОСТ 17378-2001   159х8-114*8</t>
  </si>
  <si>
    <t>Монтаж переходов из стали 09Г2С ГОСТ 17378-2001   114х8-89*8</t>
  </si>
  <si>
    <t>Монтаж запорной арматуры.</t>
  </si>
  <si>
    <r>
      <t xml:space="preserve">Визуально-измерительный контроль сварных соединений трубопровода Ду </t>
    </r>
    <r>
      <rPr>
        <b/>
        <sz val="12"/>
        <rFont val="Times New Roman"/>
        <family val="1"/>
        <charset val="204"/>
      </rPr>
      <t>159 (10ст.), 114 (198ст.), 89 (8 ст.), 57(8 ст.)</t>
    </r>
  </si>
  <si>
    <r>
      <t xml:space="preserve">Контроль сварных соединений радиографическим методом 100 % Ду </t>
    </r>
    <r>
      <rPr>
        <b/>
        <sz val="12"/>
        <rFont val="Times New Roman Cyr"/>
        <charset val="204"/>
      </rPr>
      <t>159 (10ст.), 114 (198ст.), 89 (8 ст.), 57(8 ст.)</t>
    </r>
  </si>
  <si>
    <t>Монтаж заглушки из стали 09Г2С ГОСТ 17378-2001   159х8</t>
  </si>
  <si>
    <t>2,4/0,072</t>
  </si>
  <si>
    <t>Бурение лидерных скважин Ø 150мм L= 2,5 м</t>
  </si>
  <si>
    <t>Изготовление и погружение свай СВ-1 L= 5 м Ø 159х8мм</t>
  </si>
  <si>
    <t>Антикорозийная защита стоек опор</t>
  </si>
  <si>
    <t>Очистка щетками в ручную</t>
  </si>
  <si>
    <t xml:space="preserve">Антикоррозийная защита СВ-1 эмалью КО-198 (2 слоя) </t>
  </si>
  <si>
    <t xml:space="preserve">Изготовление и монтаж опорных пластин </t>
  </si>
  <si>
    <t xml:space="preserve">Изготовление и монтаж стоек опорных </t>
  </si>
  <si>
    <t>Монтаж готовых изделий</t>
  </si>
  <si>
    <t xml:space="preserve">Монтаж опор хомутовых скользящих </t>
  </si>
  <si>
    <t>6/15,0</t>
  </si>
  <si>
    <t>Изготовление и погружение свай СВ-1 L= 6 м Ø 159х8мм(ограждение)</t>
  </si>
  <si>
    <t>6/1,07</t>
  </si>
  <si>
    <t>Изготовление и монтаж рамы РМ1</t>
  </si>
  <si>
    <t>Площадка обслуживания гребенки АГЗУ</t>
  </si>
  <si>
    <t>Изготовление и монтаж рамы площадки, настила из просечно-вытяжного листа, ограждения, лестничного марша.</t>
  </si>
  <si>
    <t xml:space="preserve">Монтаж маркировочных бирок по кабельным линиям ПвБШвнг(А)-LS 1х185 </t>
  </si>
  <si>
    <t xml:space="preserve">Монтаж маркировочных бирок по кабельным линиям ВБШвнг(A)-ХЛ 1x50-0,66 кВ </t>
  </si>
  <si>
    <t>Монтаж силового кабеля ВБШвнг (А)- ХЛ 5х4 по кабельной эстакаде от коммутационного аппарата 2КТПН 630 до эл. приводных задвижек</t>
  </si>
  <si>
    <t>Монтаж  кабеля контрольного КВВГнг(A)-ХЛ 10x1-0,66 по кабельной эстакаде от БМА до эл. приводных задвижек</t>
  </si>
  <si>
    <t xml:space="preserve">Земляные  работы </t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</si>
  <si>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</si>
  <si>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t xml:space="preserve">Антикорозийная защита подземной части трубопровода </t>
  </si>
  <si>
    <t>Пескоструйная очистка наружной поверхности трубопровода и фасонных частей</t>
  </si>
  <si>
    <t>м/м2</t>
  </si>
  <si>
    <t>Обеспыливание наружной поверхности трубопровода и фасонных частей</t>
  </si>
  <si>
    <t>Обезжиривание наружной поверхности трубопровода и фасонных частей Уайт-спиритом</t>
  </si>
  <si>
    <t>Нанесение антикорозийного покрытия (битумный праймер, пленка "полилен" в два слоя, и покрывной защитный слой пленкой "полилен ОБ" в один слой.</t>
  </si>
  <si>
    <t xml:space="preserve">Сварка и укладка трубопровода с монтажом фасонных изделий </t>
  </si>
  <si>
    <r>
      <t xml:space="preserve">Ручная электродуговая сварка и укладка в траншею  труб стальных бесшовных горячеформированных из стали марки  09Г2С, изолированных  </t>
    </r>
    <r>
      <rPr>
        <sz val="12"/>
        <rFont val="Times New Roman"/>
        <family val="1"/>
        <charset val="204"/>
      </rPr>
      <t>ø159х8</t>
    </r>
  </si>
  <si>
    <t xml:space="preserve">Контроль сварных соединений подземной части нефтепровода </t>
  </si>
  <si>
    <t xml:space="preserve">Антикоррозийная защита стыков </t>
  </si>
  <si>
    <t xml:space="preserve">Монтаж термоусаживающих манжет в комплекте с замковыми пластинами  и эпоксидным праймером. ТИАЛ М 159.450.1,4 </t>
  </si>
  <si>
    <t>Монтаж арматуры</t>
  </si>
  <si>
    <t>1/149,7</t>
  </si>
  <si>
    <t>Фасонные изделия монтаж</t>
  </si>
  <si>
    <t>Монтаж отводов стальных бесшовных горячеформированных из стали марки  09Г2С,  90гр. 159х8мм</t>
  </si>
  <si>
    <t xml:space="preserve">Монтаж бобышек Ду 20 с наружной резьбой </t>
  </si>
  <si>
    <t xml:space="preserve">Контроль сварных соединений </t>
  </si>
  <si>
    <t xml:space="preserve">Испытание трубопровода DN 150 </t>
  </si>
  <si>
    <t>1-й этап испытаний:</t>
  </si>
  <si>
    <t>2-й этап испытаний:</t>
  </si>
  <si>
    <t xml:space="preserve">Продувка полости трубопровода от шлака, окалин и оставшейся жидкости </t>
  </si>
  <si>
    <t>Пневматическое испытание  трубопровода на прочность Рисп. = 1,1хPраб.макс = 4,4 МПа продолжительностью 12 часов.</t>
  </si>
  <si>
    <t>Пневматическое испытание. (Проверка на герметичность путем снижения испытательного давления до максимального рабочего давления Рраб.=4,0 МПа продолжительностью 12 часов)</t>
  </si>
  <si>
    <t xml:space="preserve">узел </t>
  </si>
  <si>
    <t>Монтаж УЗА -3</t>
  </si>
  <si>
    <t xml:space="preserve">Монтаж металлоконструкций заводского изготовления </t>
  </si>
  <si>
    <t>Установка стоек ограждения СТф</t>
  </si>
  <si>
    <t xml:space="preserve">Устройство заграждений из готовых 2D металлических решетчатых панелей ПС1: высотой до 2м </t>
  </si>
  <si>
    <t>компл</t>
  </si>
  <si>
    <t>Устройство 2D калитки (800х2000)</t>
  </si>
  <si>
    <t>Изготовление и погружение свай СВ-1 L= 6 м Ø 159х8мм</t>
  </si>
  <si>
    <t>Перид выполнения работ: 15.06.2026 по  30.09.2026г.</t>
  </si>
  <si>
    <t>расколеровку RAL ограждения согласовать
с Заказчиком</t>
  </si>
  <si>
    <t>Разработка траншеи глубиной до 2,5 м вручную (суглинок) - на врезке с существующим трубопроводом</t>
  </si>
  <si>
    <t>Обратная засыпка вручную (песком или рыхлым грунтом) - на врезке с существующим трубопроводом</t>
  </si>
  <si>
    <t>246/122,8</t>
  </si>
  <si>
    <t>Контроль изоляции на сплошность, адгезию.</t>
  </si>
  <si>
    <t>246/7,66</t>
  </si>
  <si>
    <t>Монтаж отводов из стали марки  09Г2С, 90гр. 159х8 мм</t>
  </si>
  <si>
    <t xml:space="preserve">Монтаж тройника из стали марки  09Г2С, 219*8 -159х8мм </t>
  </si>
  <si>
    <t>1/13,8</t>
  </si>
  <si>
    <t>6/58,6</t>
  </si>
  <si>
    <t>2/19,53</t>
  </si>
  <si>
    <t>1/30,0</t>
  </si>
  <si>
    <t>Визуально-измерительный контроль сварных соединений трубопровода Ду 150мм</t>
  </si>
  <si>
    <t>Визуально-измерительный контроль сварных соединений трубопровода (ф 159-9шт.,ф 219-2шт., ф57 - 2шт.)</t>
  </si>
  <si>
    <t>Проверка 100 %  сварных соеденений радиографическим методом (ф 159-9шт.,ф 219-2шт., ф57 - 2шт.)</t>
  </si>
  <si>
    <t>2/5,0</t>
  </si>
  <si>
    <t>2/0,298</t>
  </si>
  <si>
    <t>Гидрвлическое испытание узла запорной линейной арматуры с примыкающим участков нефтепровода на прочность Рисп. = 1,25хPраб.макс = 5,0 Мпа продолжительностью 6 часов.</t>
  </si>
  <si>
    <t>Монтаж ограждения на УЗА-3</t>
  </si>
  <si>
    <t xml:space="preserve">Теплоизоляция с покрытием оцинкованной сталью ЗРА </t>
  </si>
  <si>
    <t>Монтаж опознавательных знаков</t>
  </si>
  <si>
    <t>Изготовление и установка на ограждение информационного аншлага со схемой УЗА    (450х300мм)</t>
  </si>
  <si>
    <t>Изготовление и монтаж стоек опорных с разгрузочной балкой</t>
  </si>
  <si>
    <t>шт./тн</t>
  </si>
  <si>
    <t>Монтаж фильтров сетевых ФС-630</t>
  </si>
  <si>
    <t>4/4,0</t>
  </si>
  <si>
    <t>Монтаж силового кабеля ПвБШвнг(А)-LS 1х185 по кабельной эстакаде техподполья от коммутационных аппаратов в 2КТПН 630 до ФС-630</t>
  </si>
  <si>
    <t>Монтаж силового кабеля ПвБШвнг(А)-LS 1х185 по кабельной эстакаде техподполья от ФС-630 до СУ</t>
  </si>
  <si>
    <r>
      <t>2 группа грунтов</t>
    </r>
    <r>
      <rPr>
        <i/>
        <sz val="12"/>
        <color theme="0"/>
        <rFont val="Times New Roman Cyr"/>
        <charset val="204"/>
      </rPr>
      <t>гл. 1,8м</t>
    </r>
  </si>
  <si>
    <t>Монтаж задвижки клиновой с выдвижным шпинделем с ручным управлением, ХЛ1, класс герметичности затвора "А" по ГОСТ 9544-2015. Рабочая среда - водогазонефтяная смесь. ЗКЛ2 50-40 лс ХЛ1  30лс15нж.</t>
  </si>
  <si>
    <t>Обустройство куста скважин №6 Мастерьельского месторождения нефти (4 скв.)</t>
  </si>
  <si>
    <t>Изготовление и монтаж опознавательных знаков (450х300мм) на стойках.</t>
  </si>
  <si>
    <t>по эскизу Заказчика</t>
  </si>
  <si>
    <t>Изготовление и нанесение логотипа на 2КТПН 630 (размер 3500*1500)</t>
  </si>
  <si>
    <t>Антикорозийная защита, заполнение свай ЦПС</t>
  </si>
  <si>
    <t xml:space="preserve">Проверка 100 %  сварных соединений радиографическим методом Ду 150мм </t>
  </si>
  <si>
    <t>Монтаж трубы стальной бесшовной Ф57х6мм Сталь 09Г2С</t>
  </si>
  <si>
    <t>Изготовление и монтаж стоек опор арматуру ( 2шт)</t>
  </si>
  <si>
    <t>Изготовление и монтаж стоек опор под арматуру (2шт.)</t>
  </si>
  <si>
    <t>Нефтесборный трубопровод от АГЗУ №6 до т.вр. в трубопровод ∅219х8 ПСН-УПН,  протяженность  426 м.</t>
  </si>
  <si>
    <t xml:space="preserve">Монтаж маркировочных бирок по кабельным линиям ВБШвнг(А) - ХЛ 5х4  </t>
  </si>
  <si>
    <t>Монтаж маркировочных бирок по кабельным линиям ВБШвнг(А) - ХЛ 4х4  согласно кабельного журнала</t>
  </si>
  <si>
    <t xml:space="preserve">Монтаж маркировочных бирок по кабельным линиям ВБШвнг(А) - ХЛ 4х2,5  </t>
  </si>
  <si>
    <t xml:space="preserve">Монтаж маркировочных бирок по кабельным линиям ВБШвнг(А) - ХЛ 4х2,5 </t>
  </si>
  <si>
    <t>Монтаж маркировочных бирок по кабельной линии К9РВСБПМнг(А)-HF 5х25 мм2   согласно кабельного журнала</t>
  </si>
  <si>
    <t>Монтаж контура заземления из полосы 5х40 (АГЗУ, БМА)</t>
  </si>
  <si>
    <t>Подключение силового кабеля ПвБШвнг(А)-LS 1х185 к коммутационным аппаратам в 2КТПН 630 к ФС и клеммам СУ</t>
  </si>
  <si>
    <t>Монтаж  термоусаживаемых трубок с маркировкой (ЖЗК)</t>
  </si>
  <si>
    <t>Монтаж силового кабеля  ВБШвнг(А) - ХЛ 5х10 по кабельной этакаде техподполья от коммутационного аппарата 2КТПН 630 до ЯУО (на площадке КТП)</t>
  </si>
  <si>
    <t>Подключение силового кабеля ВБШвнг(А) - ХЛ 4х2,5   от КК  площадки обслуживания верхнего яруса ПМ-24 до осветительных приборов (4 шт)</t>
  </si>
  <si>
    <t>Монтаж силового кабеля ВБШвнг (А)- ХЛ 5х4 по кабельной эстакаде от коммутационного аппарата 2КТПН 630 до блока БМА АГЗУ</t>
  </si>
  <si>
    <t>Монтаж горизонтального заземления из полосы 5х40 (ФС -630, СУ, ТМПН)</t>
  </si>
  <si>
    <r>
      <t xml:space="preserve">Ручная электродуговая сварка и укладка в траншею  труб стальных бесшовных горячеформированных из стали марки  09Г2С, с наружним трёхслойным защитным покрытием на основе экструдированного полиэтилена усиленного типа по ТУ 1390-004-322256008-03  </t>
    </r>
    <r>
      <rPr>
        <sz val="12"/>
        <rFont val="Times New Roman"/>
        <family val="1"/>
        <charset val="204"/>
      </rPr>
      <t xml:space="preserve">ø114х8. </t>
    </r>
    <r>
      <rPr>
        <i/>
        <sz val="12"/>
        <rFont val="Times New Roman"/>
        <family val="1"/>
        <charset val="204"/>
      </rPr>
      <t>(из них 32 м. надземные участки в теплоизоляции)</t>
    </r>
  </si>
  <si>
    <r>
      <t xml:space="preserve">Ручная электродуговая сварка труб стальных бесшовных горячеформированных из стали марки  09Г2С, </t>
    </r>
    <r>
      <rPr>
        <sz val="12"/>
        <rFont val="Times New Roman"/>
        <family val="1"/>
        <charset val="204"/>
      </rPr>
      <t>ø159х8. (с теплоизоляцией)</t>
    </r>
  </si>
  <si>
    <t>Разработка траншеи глубиной до 2,5 м одноковшовым экскаватором</t>
  </si>
  <si>
    <t>Обратная засыпка траншей одноковшовым экскаваторам</t>
  </si>
  <si>
    <t>13/1,81/23,43.</t>
  </si>
  <si>
    <r>
      <rPr>
        <i/>
        <sz val="12"/>
        <rFont val="Times New Roman Cyr"/>
        <charset val="204"/>
      </rPr>
      <t>1</t>
    </r>
    <r>
      <rPr>
        <sz val="12"/>
        <rFont val="Times New Roman Cyr"/>
        <family val="1"/>
        <charset val="204"/>
      </rPr>
      <t>/0,21/2,21</t>
    </r>
  </si>
  <si>
    <t>Устройство основания из ПГС под плиты</t>
  </si>
  <si>
    <t>Монтаж плит ПДН 6х2м</t>
  </si>
  <si>
    <t>шт/м3/тн</t>
  </si>
  <si>
    <t>16/26,88/67,2</t>
  </si>
  <si>
    <t>Площадка под передвижной ремонтный агрегат. (4 плиты ПДН х 4 скважины= 16шт)</t>
  </si>
  <si>
    <r>
      <t xml:space="preserve">Монтаж задвижки клиновой с выдвижным шпинделем с электроприводом , ХЛ1, класс герметичности затвора "А" по ГОСТ 9544-2015. Рабочая среда - водогазонефтяная смесь. ЗКЛ2 </t>
    </r>
    <r>
      <rPr>
        <sz val="12"/>
        <rFont val="Times New Roman Cyr"/>
        <charset val="204"/>
      </rPr>
      <t>150-40 л</t>
    </r>
    <r>
      <rPr>
        <sz val="12"/>
        <rFont val="Times New Roman Cyr"/>
        <family val="1"/>
        <charset val="204"/>
      </rPr>
      <t>с ХЛ1  30лс15</t>
    </r>
    <r>
      <rPr>
        <sz val="12"/>
        <rFont val="Times New Roman Cyr"/>
        <charset val="204"/>
      </rPr>
      <t>нж. (под. теплоиз.)</t>
    </r>
  </si>
  <si>
    <r>
      <t>Монтаж задвижки клиновой с выдвижным шпинделем с ручным управлением, ХЛ1, класс герметичности затвора "А" по ГОСТ 9544-2015. Рабочая среда - водогазонефтяная смесь. ЗКЛ2 100-40 лс ХЛ1  30лс15нж.</t>
    </r>
    <r>
      <rPr>
        <sz val="12"/>
        <color rgb="FFFF0000"/>
        <rFont val="Times New Roman Cyr"/>
        <charset val="204"/>
      </rPr>
      <t xml:space="preserve"> </t>
    </r>
    <r>
      <rPr>
        <sz val="12"/>
        <rFont val="Times New Roman Cyr"/>
        <charset val="204"/>
      </rPr>
      <t>(8шт. под теплоиз.)</t>
    </r>
  </si>
  <si>
    <r>
      <t>Монтаж клапана обратного фланцевого из стали 20ГЛ, с КОФ. Класс герметичности "А" по ГОСТ 9544-2015, Климатическое исполнение ХЛ1 по ГОСТ 15150-69, DN100 PN4,0 Мпа</t>
    </r>
    <r>
      <rPr>
        <sz val="12"/>
        <color rgb="FFFF0000"/>
        <rFont val="Times New Roman Cyr"/>
        <charset val="204"/>
      </rPr>
      <t xml:space="preserve"> </t>
    </r>
    <r>
      <rPr>
        <sz val="12"/>
        <rFont val="Times New Roman Cyr"/>
        <charset val="204"/>
      </rPr>
      <t>(под. теплоизоляцию)</t>
    </r>
  </si>
  <si>
    <t>Монтаж трубы стальной бесшовной Ф159х8мм Сталь 09Г2С (под теплоизоляцию)</t>
  </si>
  <si>
    <t>Монтаж задвижки клиновой с выдвижным шпинделем с ручным управлением, ХЛ1, класс герметичности затвора "А" по ГОСТ 9544-2015. Рабочая среда - водогазонефтяная смесь. ЗКЛ2 150-40 лс ХЛ1  30лс15нж. 
(под теплоизоляцию)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</si>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</sst>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\ #,##0.00&quot;р. &quot;;\-#,##0.00&quot;р. &quot;;&quot; -&quot;#&quot;р. &quot;;@\ "/>
    <numFmt numFmtId="166" formatCode="0.000"/>
    <numFmt numFmtId="167" formatCode="0.0"/>
  </numFmts>
  <fonts count="54" x14ac:knownFonts="1">
    <font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i/>
      <sz val="14"/>
      <name val="Times New Roman Cyr"/>
      <charset val="204"/>
    </font>
    <font>
      <b/>
      <sz val="14"/>
      <name val="Times New Roman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 Cyr"/>
      <charset val="204"/>
    </font>
    <font>
      <sz val="12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sz val="11"/>
      <name val="Times New Roman Cyr"/>
      <charset val="204"/>
    </font>
    <font>
      <sz val="12"/>
      <color rgb="FF000000"/>
      <name val="Times New Roman"/>
      <family val="2"/>
    </font>
    <font>
      <sz val="12"/>
      <color rgb="FFFF0000"/>
      <name val="Times New Roman Cyr"/>
      <charset val="204"/>
    </font>
    <font>
      <b/>
      <sz val="1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2"/>
      <name val="Times New Roman Cyr"/>
      <charset val="204"/>
    </font>
    <font>
      <b/>
      <i/>
      <sz val="14"/>
      <name val="Times New Roman Cyr"/>
      <charset val="204"/>
    </font>
    <font>
      <sz val="14"/>
      <name val="Times New Roman Cyr"/>
      <charset val="204"/>
    </font>
    <font>
      <i/>
      <sz val="12"/>
      <name val="Times New Roman Cyr"/>
      <charset val="204"/>
    </font>
    <font>
      <sz val="10"/>
      <name val="Arial Cyr"/>
    </font>
    <font>
      <vertAlign val="superscript"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2"/>
      <color theme="0"/>
      <name val="Times New Roman Cyr"/>
      <charset val="204"/>
    </font>
    <font>
      <b/>
      <sz val="13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FFFF"/>
        <bgColor rgb="FFEBF1DE"/>
      </patternFill>
    </fill>
    <fill>
      <patternFill patternType="solid">
        <fgColor theme="6" tint="0.59999389629810485"/>
        <bgColor rgb="FFEBF1DE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27" borderId="2" applyNumberFormat="0" applyAlignment="0" applyProtection="0"/>
    <xf numFmtId="165" fontId="1" fillId="0" borderId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9" applyNumberFormat="0" applyFon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23" fillId="0" borderId="0"/>
    <xf numFmtId="164" fontId="22" fillId="0" borderId="0" applyFont="0" applyFill="0" applyBorder="0" applyAlignment="0" applyProtection="0"/>
    <xf numFmtId="0" fontId="1" fillId="0" borderId="0"/>
    <xf numFmtId="0" fontId="48" fillId="0" borderId="0">
      <alignment vertical="top"/>
      <protection locked="0"/>
    </xf>
    <xf numFmtId="0" fontId="48" fillId="0" borderId="0">
      <alignment vertical="top"/>
      <protection locked="0"/>
    </xf>
  </cellStyleXfs>
  <cellXfs count="214">
    <xf numFmtId="0" fontId="1" fillId="0" borderId="0" xfId="0" applyFont="1"/>
    <xf numFmtId="0" fontId="0" fillId="33" borderId="0" xfId="0" applyFont="1" applyFill="1" applyAlignment="1">
      <alignment vertical="top"/>
    </xf>
    <xf numFmtId="0" fontId="2" fillId="33" borderId="1" xfId="0" applyFont="1" applyFill="1" applyBorder="1" applyAlignment="1">
      <alignment horizontal="center" vertical="center" wrapText="1"/>
    </xf>
    <xf numFmtId="0" fontId="0" fillId="33" borderId="0" xfId="0" applyFont="1" applyFill="1"/>
    <xf numFmtId="0" fontId="0" fillId="33" borderId="0" xfId="0" applyFont="1" applyFill="1" applyAlignment="1">
      <alignment vertical="center"/>
    </xf>
    <xf numFmtId="0" fontId="0" fillId="33" borderId="0" xfId="0" applyFont="1" applyFill="1" applyAlignment="1">
      <alignment horizontal="center" vertical="center"/>
    </xf>
    <xf numFmtId="0" fontId="33" fillId="33" borderId="0" xfId="0" applyFont="1" applyFill="1" applyBorder="1"/>
    <xf numFmtId="0" fontId="0" fillId="33" borderId="0" xfId="0" applyFont="1" applyFill="1" applyBorder="1"/>
    <xf numFmtId="0" fontId="3" fillId="33" borderId="0" xfId="0" applyFont="1" applyFill="1" applyAlignment="1">
      <alignment vertical="center"/>
    </xf>
    <xf numFmtId="0" fontId="0" fillId="33" borderId="0" xfId="0" applyFont="1" applyFill="1" applyAlignment="1">
      <alignment vertical="center" wrapText="1"/>
    </xf>
    <xf numFmtId="0" fontId="0" fillId="33" borderId="0" xfId="0" applyFont="1" applyFill="1" applyAlignment="1">
      <alignment horizontal="center" vertical="center" wrapText="1"/>
    </xf>
    <xf numFmtId="0" fontId="3" fillId="33" borderId="0" xfId="0" applyFont="1" applyFill="1" applyAlignment="1">
      <alignment horizontal="left" vertical="center" wrapText="1"/>
    </xf>
    <xf numFmtId="0" fontId="30" fillId="33" borderId="0" xfId="0" applyFont="1" applyFill="1"/>
    <xf numFmtId="0" fontId="0" fillId="33" borderId="0" xfId="0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/>
    <xf numFmtId="0" fontId="0" fillId="33" borderId="0" xfId="0" applyFont="1" applyFill="1" applyBorder="1" applyAlignment="1">
      <alignment horizontal="center" vertical="center"/>
    </xf>
    <xf numFmtId="0" fontId="2" fillId="33" borderId="11" xfId="0" applyFont="1" applyFill="1" applyBorder="1" applyAlignment="1">
      <alignment horizontal="center" vertical="center" wrapText="1"/>
    </xf>
    <xf numFmtId="0" fontId="0" fillId="33" borderId="0" xfId="0" applyFont="1" applyFill="1" applyAlignment="1">
      <alignment horizontal="center"/>
    </xf>
    <xf numFmtId="0" fontId="36" fillId="0" borderId="0" xfId="0" applyFont="1" applyBorder="1"/>
    <xf numFmtId="0" fontId="3" fillId="33" borderId="0" xfId="0" applyFont="1" applyFill="1" applyAlignment="1">
      <alignment horizontal="left" vertical="center" wrapText="1"/>
    </xf>
    <xf numFmtId="0" fontId="0" fillId="35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4" fillId="33" borderId="0" xfId="0" applyFont="1" applyFill="1" applyAlignment="1">
      <alignment vertical="top"/>
    </xf>
    <xf numFmtId="0" fontId="29" fillId="33" borderId="0" xfId="0" applyFont="1" applyFill="1" applyAlignment="1">
      <alignment vertical="center"/>
    </xf>
    <xf numFmtId="0" fontId="1" fillId="33" borderId="0" xfId="0" applyFont="1" applyFill="1" applyAlignment="1">
      <alignment vertical="top"/>
    </xf>
    <xf numFmtId="0" fontId="21" fillId="34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left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0" fillId="34" borderId="0" xfId="0" applyFont="1" applyFill="1" applyAlignment="1">
      <alignment vertical="center"/>
    </xf>
    <xf numFmtId="0" fontId="29" fillId="34" borderId="0" xfId="0" applyFont="1" applyFill="1" applyAlignment="1">
      <alignment vertical="center"/>
    </xf>
    <xf numFmtId="0" fontId="0" fillId="34" borderId="0" xfId="0" applyFont="1" applyFill="1" applyAlignment="1">
      <alignment vertical="top"/>
    </xf>
    <xf numFmtId="0" fontId="28" fillId="33" borderId="0" xfId="0" applyFont="1" applyFill="1" applyBorder="1" applyAlignment="1">
      <alignment vertical="center" wrapText="1"/>
    </xf>
    <xf numFmtId="0" fontId="2" fillId="33" borderId="0" xfId="0" applyFont="1" applyFill="1" applyAlignment="1">
      <alignment vertical="top"/>
    </xf>
    <xf numFmtId="0" fontId="21" fillId="33" borderId="1" xfId="0" applyFont="1" applyFill="1" applyBorder="1" applyAlignment="1">
      <alignment wrapText="1"/>
    </xf>
    <xf numFmtId="0" fontId="21" fillId="34" borderId="1" xfId="0" applyFont="1" applyFill="1" applyBorder="1" applyAlignment="1">
      <alignment horizontal="left" wrapText="1"/>
    </xf>
    <xf numFmtId="0" fontId="2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31" fillId="34" borderId="0" xfId="0" applyFont="1" applyFill="1" applyBorder="1" applyAlignment="1">
      <alignment horizontal="left" vertical="top"/>
    </xf>
    <xf numFmtId="0" fontId="31" fillId="34" borderId="0" xfId="0" applyFont="1" applyFill="1" applyAlignment="1">
      <alignment horizontal="left" vertical="top"/>
    </xf>
    <xf numFmtId="0" fontId="28" fillId="34" borderId="0" xfId="0" applyFont="1" applyFill="1" applyBorder="1" applyAlignment="1">
      <alignment vertical="center" wrapText="1"/>
    </xf>
    <xf numFmtId="0" fontId="22" fillId="34" borderId="1" xfId="0" applyFont="1" applyFill="1" applyBorder="1" applyAlignment="1">
      <alignment horizontal="center" vertical="center"/>
    </xf>
    <xf numFmtId="166" fontId="21" fillId="34" borderId="1" xfId="0" applyNumberFormat="1" applyFont="1" applyFill="1" applyBorder="1" applyAlignment="1">
      <alignment horizontal="center" vertical="center"/>
    </xf>
    <xf numFmtId="0" fontId="22" fillId="34" borderId="1" xfId="0" applyFont="1" applyFill="1" applyBorder="1" applyAlignment="1">
      <alignment horizontal="center" vertical="center" wrapText="1"/>
    </xf>
    <xf numFmtId="49" fontId="22" fillId="34" borderId="1" xfId="0" applyNumberFormat="1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wrapText="1"/>
    </xf>
    <xf numFmtId="0" fontId="38" fillId="33" borderId="0" xfId="0" applyFont="1" applyFill="1" applyAlignment="1">
      <alignment vertical="top"/>
    </xf>
    <xf numFmtId="0" fontId="39" fillId="33" borderId="0" xfId="0" applyFont="1" applyFill="1" applyAlignment="1">
      <alignment vertical="top"/>
    </xf>
    <xf numFmtId="0" fontId="3" fillId="33" borderId="0" xfId="0" applyFont="1" applyFill="1" applyBorder="1" applyAlignment="1">
      <alignment horizontal="center" vertical="center"/>
    </xf>
    <xf numFmtId="0" fontId="34" fillId="36" borderId="1" xfId="0" applyFont="1" applyFill="1" applyBorder="1" applyAlignment="1">
      <alignment horizontal="center" vertical="center" wrapText="1"/>
    </xf>
    <xf numFmtId="0" fontId="34" fillId="36" borderId="1" xfId="0" applyFont="1" applyFill="1" applyBorder="1" applyAlignment="1">
      <alignment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wrapText="1"/>
    </xf>
    <xf numFmtId="0" fontId="21" fillId="34" borderId="18" xfId="0" applyFont="1" applyFill="1" applyBorder="1" applyAlignment="1">
      <alignment horizontal="center" vertical="center"/>
    </xf>
    <xf numFmtId="1" fontId="21" fillId="34" borderId="11" xfId="0" applyNumberFormat="1" applyFont="1" applyFill="1" applyBorder="1" applyAlignment="1">
      <alignment horizontal="center"/>
    </xf>
    <xf numFmtId="166" fontId="21" fillId="34" borderId="18" xfId="0" applyNumberFormat="1" applyFont="1" applyFill="1" applyBorder="1" applyAlignment="1">
      <alignment horizontal="center"/>
    </xf>
    <xf numFmtId="2" fontId="21" fillId="34" borderId="11" xfId="0" applyNumberFormat="1" applyFont="1" applyFill="1" applyBorder="1" applyAlignment="1">
      <alignment horizontal="center"/>
    </xf>
    <xf numFmtId="166" fontId="21" fillId="34" borderId="11" xfId="0" applyNumberFormat="1" applyFont="1" applyFill="1" applyBorder="1" applyAlignment="1">
      <alignment horizontal="center"/>
    </xf>
    <xf numFmtId="166" fontId="21" fillId="0" borderId="18" xfId="0" applyNumberFormat="1" applyFont="1" applyFill="1" applyBorder="1" applyAlignment="1">
      <alignment horizontal="center" wrapText="1"/>
    </xf>
    <xf numFmtId="0" fontId="28" fillId="33" borderId="11" xfId="0" applyNumberFormat="1" applyFont="1" applyFill="1" applyBorder="1" applyAlignment="1">
      <alignment vertical="center"/>
    </xf>
    <xf numFmtId="0" fontId="28" fillId="33" borderId="12" xfId="0" applyNumberFormat="1" applyFont="1" applyFill="1" applyBorder="1" applyAlignment="1">
      <alignment vertical="center"/>
    </xf>
    <xf numFmtId="49" fontId="2" fillId="33" borderId="1" xfId="0" applyNumberFormat="1" applyFont="1" applyFill="1" applyBorder="1" applyAlignment="1">
      <alignment horizontal="left" vertical="center" wrapText="1"/>
    </xf>
    <xf numFmtId="0" fontId="28" fillId="33" borderId="13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wrapText="1"/>
    </xf>
    <xf numFmtId="49" fontId="21" fillId="0" borderId="1" xfId="0" applyNumberFormat="1" applyFont="1" applyFill="1" applyBorder="1" applyAlignment="1">
      <alignment horizontal="center" vertical="center"/>
    </xf>
    <xf numFmtId="166" fontId="21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42" fillId="36" borderId="1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vertical="center"/>
    </xf>
    <xf numFmtId="166" fontId="21" fillId="0" borderId="11" xfId="0" applyNumberFormat="1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vertical="top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" xfId="45" applyFont="1" applyFill="1" applyBorder="1" applyAlignment="1">
      <alignment horizontal="left" vertical="center" wrapText="1"/>
    </xf>
    <xf numFmtId="0" fontId="2" fillId="0" borderId="1" xfId="45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wrapText="1"/>
    </xf>
    <xf numFmtId="0" fontId="28" fillId="0" borderId="11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/>
    </xf>
    <xf numFmtId="0" fontId="3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" fillId="33" borderId="17" xfId="0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 applyProtection="1">
      <alignment vertical="center"/>
    </xf>
    <xf numFmtId="0" fontId="43" fillId="0" borderId="0" xfId="0" applyNumberFormat="1" applyFont="1" applyFill="1" applyBorder="1" applyAlignment="1" applyProtection="1">
      <alignment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49" fontId="2" fillId="33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33" borderId="0" xfId="0" applyNumberFormat="1" applyFont="1" applyFill="1" applyBorder="1" applyAlignment="1">
      <alignment horizontal="center" vertical="center"/>
    </xf>
    <xf numFmtId="2" fontId="21" fillId="33" borderId="0" xfId="0" applyNumberFormat="1" applyFont="1" applyFill="1" applyBorder="1" applyAlignment="1">
      <alignment horizontal="center"/>
    </xf>
    <xf numFmtId="166" fontId="22" fillId="33" borderId="0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7" fontId="2" fillId="33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66" fontId="47" fillId="0" borderId="1" xfId="0" applyNumberFormat="1" applyFont="1" applyFill="1" applyBorder="1" applyAlignment="1">
      <alignment vertical="center"/>
    </xf>
    <xf numFmtId="0" fontId="2" fillId="0" borderId="1" xfId="46" applyFont="1" applyFill="1" applyBorder="1" applyAlignment="1">
      <alignment vertical="center" wrapText="1"/>
      <protection locked="0"/>
    </xf>
    <xf numFmtId="0" fontId="2" fillId="0" borderId="1" xfId="46" applyFont="1" applyFill="1" applyBorder="1" applyAlignment="1">
      <alignment horizontal="center" vertical="center" wrapText="1"/>
      <protection locked="0"/>
    </xf>
    <xf numFmtId="0" fontId="47" fillId="0" borderId="1" xfId="0" applyFont="1" applyFill="1" applyBorder="1" applyAlignment="1">
      <alignment horizontal="left" vertical="center"/>
    </xf>
    <xf numFmtId="0" fontId="2" fillId="0" borderId="1" xfId="47" applyFont="1" applyFill="1" applyBorder="1" applyAlignment="1">
      <alignment vertical="center" wrapText="1"/>
      <protection locked="0"/>
    </xf>
    <xf numFmtId="0" fontId="2" fillId="0" borderId="1" xfId="47" applyFont="1" applyFill="1" applyBorder="1" applyAlignment="1">
      <alignment horizontal="center" vertical="center" wrapText="1"/>
      <protection locked="0"/>
    </xf>
    <xf numFmtId="0" fontId="47" fillId="0" borderId="1" xfId="0" applyFont="1" applyFill="1" applyBorder="1" applyAlignment="1">
      <alignment horizontal="left" vertical="center" wrapText="1"/>
    </xf>
    <xf numFmtId="0" fontId="51" fillId="33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left" vertical="center"/>
    </xf>
    <xf numFmtId="167" fontId="21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49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vertical="center" wrapText="1"/>
    </xf>
    <xf numFmtId="166" fontId="21" fillId="0" borderId="1" xfId="0" applyNumberFormat="1" applyFont="1" applyFill="1" applyBorder="1" applyAlignment="1">
      <alignment horizontal="center" vertical="center"/>
    </xf>
    <xf numFmtId="2" fontId="2" fillId="0" borderId="1" xfId="47" applyNumberFormat="1" applyFont="1" applyFill="1" applyBorder="1" applyAlignment="1">
      <alignment horizontal="center" vertical="center" wrapText="1"/>
      <protection locked="0"/>
    </xf>
    <xf numFmtId="0" fontId="2" fillId="0" borderId="1" xfId="47" applyNumberFormat="1" applyFont="1" applyFill="1" applyBorder="1" applyAlignment="1">
      <alignment horizontal="center" vertical="center" wrapText="1"/>
      <protection locked="0"/>
    </xf>
    <xf numFmtId="16" fontId="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167" fontId="21" fillId="0" borderId="1" xfId="0" applyNumberFormat="1" applyFont="1" applyFill="1" applyBorder="1" applyAlignment="1">
      <alignment horizontal="center"/>
    </xf>
    <xf numFmtId="166" fontId="21" fillId="0" borderId="1" xfId="0" applyNumberFormat="1" applyFont="1" applyFill="1" applyBorder="1" applyAlignment="1">
      <alignment horizontal="left"/>
    </xf>
    <xf numFmtId="1" fontId="21" fillId="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 vertical="center"/>
    </xf>
    <xf numFmtId="166" fontId="47" fillId="0" borderId="13" xfId="0" applyNumberFormat="1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166" fontId="47" fillId="0" borderId="1" xfId="0" applyNumberFormat="1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6" fontId="22" fillId="0" borderId="1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" fillId="33" borderId="20" xfId="0" applyFont="1" applyFill="1" applyBorder="1" applyAlignment="1">
      <alignment horizontal="left" vertical="center" wrapText="1"/>
    </xf>
    <xf numFmtId="0" fontId="2" fillId="33" borderId="21" xfId="0" applyFont="1" applyFill="1" applyBorder="1" applyAlignment="1">
      <alignment horizontal="left" vertical="center" wrapText="1"/>
    </xf>
    <xf numFmtId="0" fontId="2" fillId="33" borderId="22" xfId="0" applyFont="1" applyFill="1" applyBorder="1" applyAlignment="1">
      <alignment horizontal="left" vertical="center" wrapText="1"/>
    </xf>
    <xf numFmtId="0" fontId="25" fillId="34" borderId="1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top" wrapText="1"/>
    </xf>
    <xf numFmtId="0" fontId="28" fillId="34" borderId="16" xfId="0" applyFont="1" applyFill="1" applyBorder="1" applyAlignment="1">
      <alignment horizontal="left" vertical="center" wrapText="1"/>
    </xf>
    <xf numFmtId="0" fontId="28" fillId="34" borderId="19" xfId="0" applyFont="1" applyFill="1" applyBorder="1" applyAlignment="1">
      <alignment horizontal="left" vertical="center" wrapText="1"/>
    </xf>
    <xf numFmtId="0" fontId="2" fillId="33" borderId="11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left" vertical="center" wrapText="1"/>
    </xf>
    <xf numFmtId="0" fontId="2" fillId="33" borderId="0" xfId="0" applyFont="1" applyFill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34" fillId="33" borderId="0" xfId="0" applyFont="1" applyFill="1" applyBorder="1" applyAlignment="1">
      <alignment horizontal="right" vertical="center"/>
    </xf>
    <xf numFmtId="0" fontId="3" fillId="33" borderId="0" xfId="0" applyFont="1" applyFill="1" applyAlignment="1">
      <alignment horizontal="center" vertical="center"/>
    </xf>
    <xf numFmtId="0" fontId="37" fillId="37" borderId="1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/>
    </xf>
    <xf numFmtId="0" fontId="34" fillId="33" borderId="0" xfId="0" applyFont="1" applyFill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166" fontId="47" fillId="0" borderId="1" xfId="0" applyNumberFormat="1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53" fillId="33" borderId="0" xfId="0" applyFont="1" applyFill="1" applyAlignment="1">
      <alignment horizontal="right" vertical="center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8" xfId="46" xr:uid="{00000000-0005-0000-0000-000025000000}"/>
    <cellStyle name="Обычный 2" xfId="45" xr:uid="{00000000-0005-0000-0000-000026000000}"/>
    <cellStyle name="Обычный 20" xfId="47" xr:uid="{00000000-0005-0000-0000-000027000000}"/>
    <cellStyle name="Обычный 3" xfId="43" xr:uid="{00000000-0005-0000-0000-000028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 2" xfId="44" xr:uid="{00000000-0005-0000-0000-00002E000000}"/>
    <cellStyle name="Хороший" xfId="42" builtinId="26" customBuiltin="1"/>
  </cellStyles>
  <dxfs count="0"/>
  <tableStyles count="0" defaultTableStyle="TableStyleMedium2" defaultPivotStyle="PivotStyleLight16"/>
  <colors>
    <mruColors>
      <color rgb="FF00FF00"/>
      <color rgb="FFCCFFFF"/>
      <color rgb="FFFFCCFF"/>
      <color rgb="FFD0F7F8"/>
      <color rgb="FFC2F5F6"/>
      <color rgb="FF9DEFF1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359</xdr:row>
      <xdr:rowOff>0</xdr:rowOff>
    </xdr:from>
    <xdr:ext cx="76200" cy="682299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8675" y="1867947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858444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09625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010469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09625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19150" y="192690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858444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09625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19150" y="24517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09625" y="20526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09625" y="19459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09625" y="20526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09625" y="2077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09625" y="2163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09625" y="2163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010469" y="1926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09625" y="22564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09625" y="22564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09625" y="23612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19150" y="25212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19150" y="25908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858444" y="57950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09625" y="969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09625" y="969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09625" y="969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858444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09625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010469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09625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19150" y="40919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858444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09625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19150" y="46167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09625" y="4217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09625" y="41109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09625" y="4217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09625" y="424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09625" y="43281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09625" y="43281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4010469" y="4091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09625" y="44215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09625" y="44215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09625" y="452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19150" y="468630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19150" y="47558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858444" y="5939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4010469" y="5939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19150" y="58188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858444" y="596572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4010469" y="5939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858444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09625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4010469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09625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19150" y="64131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858444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09625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19150" y="75333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09625" y="72418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09625" y="6432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09625" y="72418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09625" y="7263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09625" y="7349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09625" y="7349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4010469" y="6413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09625" y="74428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09625" y="74428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09625" y="74428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19150" y="763524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19150" y="77047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858444" y="918327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4010469" y="918327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6858444" y="922994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4010469" y="918327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858444" y="922994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858444" y="926804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6858444" y="926804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6858444" y="926804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858444" y="92966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858444" y="92966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6858444" y="932900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6858444" y="932900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7465242" y="938229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858444" y="938901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824826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6746385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6824826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6858444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6746385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6746385" y="9651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6746385" y="934788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6746385" y="934788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6858444" y="93490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6858444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6824826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6858444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6858444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6858444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6858444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6746385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6746385" y="93487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6858444" y="938901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6858444" y="938901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6746385" y="940789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6746385" y="940789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6746385" y="940789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6858444" y="94090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6858444" y="94090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6858444" y="94090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6746385" y="944790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6746385" y="944790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6746385" y="971079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6746385" y="971079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6858444" y="104253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6858444" y="104253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6858444" y="1059868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6858444" y="12485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7465242" y="940229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6858444" y="94090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6858444" y="94090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6858444" y="94090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6746385" y="942789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6746385" y="942789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6746385" y="942789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6858444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809625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4010469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809625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819150" y="1103090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6858444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809625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4010469" y="110309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6858444" y="12485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6858444" y="12485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809625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4010469" y="12485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809625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819150" y="124853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858444" y="12485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809625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4010469" y="12485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809625" y="9955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809625" y="9955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809625" y="9955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824826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746385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824826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746385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746385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746385" y="997463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746385" y="997463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858444" y="1251035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858444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858444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809625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4010469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809625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819150" y="1292352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858444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809625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4010469" y="129235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858444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858444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4010469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819150" y="143379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858444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4010469" y="14337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858444" y="21248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858444" y="212483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6858444" y="211083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6858444" y="211083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819150" y="211083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6858444" y="20943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6858444" y="20943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819150" y="209435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6858444" y="207835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6858444" y="207835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819150" y="2078355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6847238" y="211539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6858444" y="21128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6858444" y="16143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6858444" y="161439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819150" y="1614392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6858444" y="15978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6858444" y="15978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819150" y="1597818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6858444" y="169516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6858444" y="1600317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6858444" y="161041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4010469" y="161041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819150" y="160029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6858444" y="161241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4010469" y="161041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6858444" y="165039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6858444" y="165039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6858444" y="169116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6858444" y="169116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7162684" y="168183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6858444" y="16769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6858444" y="16749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6858444" y="16749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819150" y="1650396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6858444" y="165289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6858444" y="1670992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010469" y="1670992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819150" y="1652873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6858444" y="1672993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4010469" y="1670992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6858444" y="16769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6858444" y="16769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809625" y="714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809625" y="7143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809625" y="1075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809625" y="1075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809625" y="13392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809625" y="13392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6960979" y="1680843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6746385" y="1693612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6847238" y="16877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6847238" y="16857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6847238" y="16877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847238" y="16857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847238" y="16877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847238" y="16877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746385" y="16956124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847238" y="169572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847238" y="169572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847238" y="169572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847238" y="169572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847238" y="167753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847238" y="16797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847238" y="16797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858444" y="17624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746385" y="1758667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746385" y="1762858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746385" y="1756477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847238" y="175658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6858444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6746385" y="1762858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6858444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6780003" y="1945257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6858444" y="189080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6858444" y="189080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6858444" y="18828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6858444" y="18828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6858444" y="17684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6858444" y="17684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6858444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6858444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8594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4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8594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8594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6858444" y="17684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6746385" y="17668594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6746385" y="1768859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847238" y="1766971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746385" y="1768859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858444" y="1697186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4010469" y="1697186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4010469" y="1697186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847238" y="167753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847238" y="167753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847238" y="16817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847238" y="16837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847238" y="16837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847238" y="16817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847238" y="16817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847238" y="16857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847238" y="16877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6847238" y="16877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6847238" y="16857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6847238" y="16857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6847238" y="169172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6847238" y="168972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6847238" y="169372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6858444" y="174574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6858444" y="174164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6858444" y="174164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7162684" y="170631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6960979" y="17053223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6746385" y="1744189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6746385" y="1746190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6847238" y="169772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6847238" y="170420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6847238" y="170420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6858444" y="1747764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4010469" y="1747764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4010469" y="1747764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6847238" y="169772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6847238" y="169772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6847238" y="17062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6847238" y="17082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6847238" y="17082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6847238" y="17062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6847238" y="17062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6960979" y="17073226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6847238" y="17062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6847238" y="17062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6746385" y="1701898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6847238" y="170201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6858444" y="17196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6858444" y="171564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6858444" y="171564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6746385" y="17180914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6746385" y="1720091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6847238" y="171020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6847238" y="171220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6847238" y="171420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6847238" y="171620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6847238" y="171820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6858444" y="174574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6858444" y="174164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6858444" y="174164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6746385" y="1744189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6746385" y="1746190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6847238" y="1732205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6847238" y="174220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6847238" y="173420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6847238" y="174430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6746385" y="1720091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6858444" y="17296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6858444" y="172564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6858444" y="172564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6746385" y="1728092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6746385" y="1730092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6858444" y="17296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6858444" y="172564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6858444" y="172564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6746385" y="1728092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6746385" y="1730092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6858444" y="17216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020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6858444" y="172364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220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6858444" y="172564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6858444" y="172764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6858444" y="17296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820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6847238" y="1730205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6858444" y="172564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6847238" y="172420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6847238" y="172620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6858444" y="173964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6858444" y="17356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6858444" y="17356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6746385" y="1738093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6746385" y="1740094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6858444" y="173964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6858444" y="17356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6858444" y="17356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6746385" y="1738093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6746385" y="1740094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6847238" y="173620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6858444" y="173764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6858444" y="173764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6858444" y="173764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6858444" y="173764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6847238" y="1738206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6858444" y="173964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6858444" y="173964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6858444" y="173964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6858444" y="173964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6847238" y="1740206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6746385" y="1746190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6847238" y="174630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6746385" y="17688597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6847238" y="176897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809625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809625" y="177450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809625" y="17785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809625" y="17785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809625" y="17785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809625" y="178098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809625" y="18828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809625" y="18828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809625" y="18828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809625" y="18828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809625" y="178727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809625" y="17939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809625" y="17939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809625" y="185928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809625" y="185928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809625" y="18697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809625" y="18032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809625" y="18032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809625" y="181260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809625" y="181260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809625" y="182194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809625" y="182194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809625" y="18312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809625" y="18312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809625" y="184061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809625" y="184061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809625" y="18499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809625" y="18499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809625" y="187632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809625" y="18948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819150" y="189480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809625" y="19076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819150" y="19076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809625" y="191652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819150" y="191652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809625" y="1946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6780003" y="1947924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809625" y="19491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6780003" y="1950781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809625" y="19519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6780003" y="1960497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6780003" y="1962497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6780003" y="1964497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6780003" y="19664978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6780003" y="19664978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6780003" y="1968498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6780003" y="1968498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6780003" y="1970498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6780003" y="1970498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6780003" y="1970498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6780003" y="1970498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6780003" y="1972498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6780003" y="1976594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674478</xdr:colOff>
      <xdr:row>359</xdr:row>
      <xdr:rowOff>0</xdr:rowOff>
    </xdr:from>
    <xdr:ext cx="76200" cy="200025"/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6780003" y="1978594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6836032" y="21211726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6847238" y="2123397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6836032" y="21231729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819150" y="2159031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6858444" y="212683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819150" y="2126837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6847238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6858444" y="24284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6858444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809625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6836032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6847238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6836032" y="36437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7162684" y="2132176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6960979" y="21315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6847238" y="212987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6847238" y="21315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6847238" y="21315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6847238" y="212987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6847238" y="2129874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6847238" y="213206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6847238" y="213206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6847238" y="2132064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809625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6858444" y="213626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6858444" y="21530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6858444" y="21510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6858444" y="21510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819150" y="21362670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6858444" y="2138765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6858444" y="214483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4010469" y="214483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819150" y="2138743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6858444" y="2146861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4010469" y="214483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6858444" y="21530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6858444" y="21530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6847238" y="2149400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6847238" y="2149400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6847238" y="2149400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6858444" y="21550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6858444" y="215703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6858444" y="21590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6847238" y="242905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6746385" y="2159479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6847238" y="215959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6847238" y="215959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6847238" y="215959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6847238" y="215959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6858444" y="216105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4010469" y="216105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4010469" y="216105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6847238" y="216159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6847238" y="216159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6847238" y="216159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6746385" y="944790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6746385" y="944790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6746385" y="944790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6858444" y="94490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6858444" y="94490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6858444" y="94490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7465242" y="944229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6858444" y="94490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6858444" y="94490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6858444" y="944902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6746385" y="946790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6746385" y="946790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6746385" y="946790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6746385" y="102613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6746385" y="102613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6746385" y="1052613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6746385" y="1052613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6824826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6746385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6824826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6858444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6746385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6746385" y="9915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809625" y="9955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809625" y="9955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809625" y="9955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6746385" y="997463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6746385" y="997463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6858444" y="104253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6858444" y="104253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6858444" y="104253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6858444" y="1042533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819150" y="1543145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6746385" y="1762858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6858444" y="176441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6746385" y="1762858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6746385" y="1764859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6847238" y="176297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6746385" y="17648592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6847238" y="1764971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6746385" y="1758667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6858444" y="1760432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4010469" y="1760432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3638994</xdr:colOff>
      <xdr:row>359</xdr:row>
      <xdr:rowOff>0</xdr:rowOff>
    </xdr:from>
    <xdr:ext cx="76200" cy="200025"/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4010469" y="1760432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6746385" y="1758667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6746385" y="1758667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6847238" y="175878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819150" y="14909482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819150" y="143627475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809625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6858444" y="230104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438150</xdr:colOff>
      <xdr:row>359</xdr:row>
      <xdr:rowOff>0</xdr:rowOff>
    </xdr:from>
    <xdr:ext cx="76200" cy="200025"/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809625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6858444" y="23204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6858444" y="239982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6858444" y="239982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6858444" y="236086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6858444" y="236086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819150" y="2360866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6858444" y="23399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6858444" y="23399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82299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8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359</xdr:row>
      <xdr:rowOff>0</xdr:rowOff>
    </xdr:from>
    <xdr:ext cx="76200" cy="691826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819150" y="233991150"/>
          <a:ext cx="76200" cy="691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717900</xdr:colOff>
      <xdr:row>359</xdr:row>
      <xdr:rowOff>0</xdr:rowOff>
    </xdr:from>
    <xdr:ext cx="76200" cy="200025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6823425" y="2371047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6858444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6836032" y="237296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6847238" y="237352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6836032" y="23732994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6858444" y="2352411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6858444" y="2352411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7465242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299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299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411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6824826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6746385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7465242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38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6858444" y="235441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6858444" y="235441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6858444" y="2346410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6858444" y="2346410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6858444" y="23484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6858444" y="2348410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6858444" y="235441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6858444" y="2354411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411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6858444" y="2356411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6960979" y="2360547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6847238" y="235695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6847238" y="235942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6847238" y="235942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6847238" y="235695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6847238" y="2356950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6960979" y="23625473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6847238" y="235942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6847238" y="235942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6847238" y="2359426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6960979" y="23666431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6960979" y="23686433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6861525" y="23692849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6847238" y="2365522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7465242" y="2372313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6858444" y="237298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6746385" y="2368872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6746385" y="2368872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6858444" y="2368984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6858444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6824826" y="23707486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6858444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6858444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6858444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6858444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6746385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6746385" y="2368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6858444" y="237298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6858444" y="237298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6847238" y="236752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6847238" y="23715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6847238" y="2369523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6847238" y="23715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6847238" y="23715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6847238" y="2371523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6746385" y="2372873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6746385" y="2372873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6856893" y="2362417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6858444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6858444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6858444" y="236496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7465242" y="23622165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6960979" y="23625473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6960979" y="23646428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6847238" y="2361426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6746385" y="2364872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6746385" y="2364872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6858444" y="2364984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6847238" y="236352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6858444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0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6856893" y="2372513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7465242" y="2372313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6858444" y="237296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6858444" y="237296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6858444" y="237296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6858444" y="2376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6858444" y="2376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7465242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113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113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416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6824826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6746385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7465242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39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416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6858444" y="2392416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6847238" y="239295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6847238" y="239295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6847238" y="2392954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6746385" y="240173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6746385" y="240173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6858444" y="239734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6847238" y="2397907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6746385" y="2394304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6746385" y="2394304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6858444" y="23948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6847238" y="2395431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6746385" y="2396781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6746385" y="2396781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6746385" y="2399257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6746385" y="2399257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7465242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6746385" y="240173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6746385" y="240173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6858444" y="240184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6824826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6746385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6746385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6746385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6746385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6746385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7465242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6858444" y="240677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6858444" y="240184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6858444" y="240184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6847238" y="2407337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6847238" y="2407337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6847238" y="2407337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6746385" y="2408687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6746385" y="2408687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6746385" y="242821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6746385" y="242821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6847238" y="240981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6847238" y="240981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6847238" y="2409813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6841635" y="2411163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6841635" y="24115924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6847238" y="241190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6847238" y="241190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6847238" y="2411909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6841635" y="2413259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6841635" y="2413592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717900</xdr:colOff>
      <xdr:row>359</xdr:row>
      <xdr:rowOff>0</xdr:rowOff>
    </xdr:from>
    <xdr:ext cx="76200" cy="200025"/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6823425" y="2415719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6836032" y="24239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6836032" y="24242581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7465242" y="2416985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6858444" y="2417657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6858444" y="2417657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6858444" y="24176576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6746385" y="2417545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6746385" y="2417545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6856893" y="2417185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7465242" y="2416985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6858444" y="24239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6858444" y="24239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6858444" y="242392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6841635" y="2415878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6841635" y="2417545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6841635" y="24178789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717900</xdr:colOff>
      <xdr:row>359</xdr:row>
      <xdr:rowOff>0</xdr:rowOff>
    </xdr:from>
    <xdr:ext cx="76200" cy="200025"/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6823425" y="24200055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7465242" y="24212715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6858444" y="242194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6858444" y="242194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6858444" y="242194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6746385" y="242183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6746385" y="242183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1472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7465242" y="24212715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6847238" y="2416195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6841635" y="2417545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6841635" y="24178789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6847238" y="241819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6847238" y="241819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6847238" y="241819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6841635" y="2419545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6847238" y="241819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6847238" y="241819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6847238" y="2418195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6841635" y="2419545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6841635" y="24201649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6841635" y="242183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6836032" y="24263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6836032" y="24266394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6858444" y="24263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6858444" y="24263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6858444" y="24263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717900</xdr:colOff>
      <xdr:row>359</xdr:row>
      <xdr:rowOff>0</xdr:rowOff>
    </xdr:from>
    <xdr:ext cx="76200" cy="200025"/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6823425" y="2424006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7465242" y="2425272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6858444" y="242632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6858444" y="242632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6858444" y="24263254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6746385" y="2425832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6746385" y="2425832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54725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7465242" y="24252720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6841635" y="24241654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6847238" y="2424482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6841635" y="2425832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6746385" y="2430404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6746385" y="2430404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6836032" y="24284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6847238" y="242905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730507</xdr:colOff>
      <xdr:row>359</xdr:row>
      <xdr:rowOff>0</xdr:rowOff>
    </xdr:from>
    <xdr:ext cx="76200" cy="200025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6836032" y="24288301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6858444" y="24284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6858444" y="24284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6858444" y="242849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7465242" y="2427653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6858444" y="24285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6858444" y="24285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6858444" y="24285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6746385" y="242821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6746385" y="242821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78538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7465242" y="2427653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6847238" y="24268635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6841635" y="242821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7465242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73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734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4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719301</xdr:colOff>
      <xdr:row>359</xdr:row>
      <xdr:rowOff>0</xdr:rowOff>
    </xdr:from>
    <xdr:ext cx="76200" cy="200025"/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6824826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6746385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7465242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2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4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6858444" y="240184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6847238" y="240238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6847238" y="240238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6847238" y="24023843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6746385" y="2403734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6746385" y="2403734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6858444" y="24043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6847238" y="2404860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6746385" y="2406210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6746385" y="2406210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717900</xdr:colOff>
      <xdr:row>359</xdr:row>
      <xdr:rowOff>0</xdr:rowOff>
    </xdr:from>
    <xdr:ext cx="76200" cy="200025"/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6823425" y="2422005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7465242" y="2423271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6858444" y="242394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6858444" y="242394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359</xdr:row>
      <xdr:rowOff>0</xdr:rowOff>
    </xdr:from>
    <xdr:ext cx="76200" cy="200025"/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6858444" y="2423944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6746385" y="2423832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359</xdr:row>
      <xdr:rowOff>0</xdr:rowOff>
    </xdr:from>
    <xdr:ext cx="76200" cy="200025"/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6746385" y="2423832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818043</xdr:colOff>
      <xdr:row>359</xdr:row>
      <xdr:rowOff>0</xdr:rowOff>
    </xdr:from>
    <xdr:ext cx="76200" cy="200025"/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6856893" y="24234723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359</xdr:row>
      <xdr:rowOff>0</xdr:rowOff>
    </xdr:from>
    <xdr:ext cx="76200" cy="200025"/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7465242" y="2423271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6841635" y="242183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6847238" y="2420481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6841635" y="242183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6841635" y="24221652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741713</xdr:colOff>
      <xdr:row>359</xdr:row>
      <xdr:rowOff>0</xdr:rowOff>
    </xdr:from>
    <xdr:ext cx="76200" cy="200025"/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6847238" y="24224820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736110</xdr:colOff>
      <xdr:row>359</xdr:row>
      <xdr:rowOff>0</xdr:rowOff>
    </xdr:from>
    <xdr:ext cx="76200" cy="200025"/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6841635" y="24238321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Z359"/>
  <sheetViews>
    <sheetView showGridLines="0" tabSelected="1" view="pageBreakPreview" zoomScaleNormal="80" zoomScaleSheetLayoutView="100" workbookViewId="0">
      <selection activeCell="E13" sqref="E13"/>
    </sheetView>
  </sheetViews>
  <sheetFormatPr defaultColWidth="9.296875" defaultRowHeight="13" x14ac:dyDescent="0.3"/>
  <cols>
    <col min="1" max="1" width="9" style="3" customWidth="1"/>
    <col min="2" max="2" width="135.19921875" style="3" customWidth="1"/>
    <col min="3" max="3" width="15.5" style="4" customWidth="1"/>
    <col min="4" max="4" width="19" style="19" customWidth="1"/>
    <col min="5" max="5" width="31.796875" style="3" customWidth="1"/>
    <col min="6" max="6" width="43.19921875" style="3" customWidth="1"/>
    <col min="7" max="7" width="9.296875" style="3"/>
    <col min="8" max="8" width="14.296875" style="3" customWidth="1"/>
    <col min="9" max="16384" width="9.296875" style="3"/>
  </cols>
  <sheetData>
    <row r="1" spans="1:6" ht="16.5" x14ac:dyDescent="0.3">
      <c r="C1" s="86"/>
      <c r="D1" s="86"/>
      <c r="E1" s="213" t="s">
        <v>313</v>
      </c>
      <c r="F1" s="86"/>
    </row>
    <row r="2" spans="1:6" ht="23.25" customHeight="1" x14ac:dyDescent="0.3">
      <c r="C2" s="191"/>
      <c r="D2" s="191"/>
      <c r="E2" s="191"/>
      <c r="F2" s="191"/>
    </row>
    <row r="3" spans="1:6" ht="23.25" customHeight="1" x14ac:dyDescent="0.3">
      <c r="C3" s="14"/>
      <c r="D3" s="14"/>
      <c r="E3" s="14"/>
      <c r="F3" s="14"/>
    </row>
    <row r="4" spans="1:6" s="7" customFormat="1" ht="20.25" customHeight="1" x14ac:dyDescent="0.35">
      <c r="A4" s="6" t="s">
        <v>15</v>
      </c>
      <c r="B4" s="6"/>
      <c r="C4" s="196" t="s">
        <v>16</v>
      </c>
      <c r="D4" s="196"/>
      <c r="E4" s="196"/>
    </row>
    <row r="5" spans="1:6" s="4" customFormat="1" ht="15" x14ac:dyDescent="0.3">
      <c r="B5" s="8"/>
      <c r="D5" s="5"/>
    </row>
    <row r="6" spans="1:6" s="4" customFormat="1" ht="18" customHeight="1" x14ac:dyDescent="0.3">
      <c r="A6" s="197" t="s">
        <v>88</v>
      </c>
      <c r="B6" s="197"/>
      <c r="C6" s="197"/>
      <c r="D6" s="197"/>
      <c r="E6" s="197"/>
    </row>
    <row r="7" spans="1:6" s="4" customFormat="1" ht="12.75" customHeight="1" x14ac:dyDescent="0.3">
      <c r="A7" s="202" t="s">
        <v>89</v>
      </c>
      <c r="B7" s="202"/>
      <c r="C7" s="202"/>
      <c r="D7" s="202"/>
      <c r="E7" s="202"/>
    </row>
    <row r="8" spans="1:6" s="4" customFormat="1" ht="15" x14ac:dyDescent="0.3">
      <c r="A8" s="13"/>
      <c r="B8" s="49"/>
      <c r="C8" s="13"/>
      <c r="D8" s="17"/>
      <c r="E8" s="13"/>
    </row>
    <row r="9" spans="1:6" s="4" customFormat="1" ht="15" x14ac:dyDescent="0.3">
      <c r="A9" s="13"/>
      <c r="B9" s="49"/>
      <c r="C9" s="13"/>
      <c r="D9" s="17"/>
      <c r="E9" s="13"/>
    </row>
    <row r="10" spans="1:6" ht="20.25" customHeight="1" x14ac:dyDescent="0.3">
      <c r="A10" s="203" t="s">
        <v>17</v>
      </c>
      <c r="B10" s="203"/>
      <c r="C10" s="203"/>
      <c r="D10" s="203"/>
      <c r="E10" s="203"/>
    </row>
    <row r="11" spans="1:6" ht="6.75" customHeight="1" x14ac:dyDescent="0.3">
      <c r="A11" s="9"/>
      <c r="B11" s="9"/>
      <c r="C11" s="10"/>
    </row>
    <row r="12" spans="1:6" ht="15.75" customHeight="1" x14ac:dyDescent="0.3">
      <c r="A12" s="192" t="s">
        <v>18</v>
      </c>
      <c r="B12" s="192"/>
      <c r="C12" s="192"/>
    </row>
    <row r="13" spans="1:6" ht="15.75" customHeight="1" x14ac:dyDescent="0.3">
      <c r="A13" s="11"/>
      <c r="B13" s="11"/>
      <c r="C13" s="11"/>
    </row>
    <row r="14" spans="1:6" ht="15.75" customHeight="1" x14ac:dyDescent="0.3">
      <c r="A14" s="192" t="s">
        <v>19</v>
      </c>
      <c r="B14" s="192"/>
      <c r="C14" s="192"/>
    </row>
    <row r="15" spans="1:6" ht="15.75" customHeight="1" x14ac:dyDescent="0.3">
      <c r="A15" s="21"/>
      <c r="B15" s="21"/>
      <c r="C15" s="21"/>
    </row>
    <row r="16" spans="1:6" ht="8.25" customHeight="1" x14ac:dyDescent="0.3">
      <c r="A16" s="9"/>
      <c r="B16" s="9"/>
      <c r="C16" s="10"/>
    </row>
    <row r="17" spans="1:1014" ht="15.75" customHeight="1" x14ac:dyDescent="0.3">
      <c r="A17" s="192" t="s">
        <v>20</v>
      </c>
      <c r="B17" s="192"/>
      <c r="C17" s="192"/>
    </row>
    <row r="18" spans="1:1014" ht="28.5" customHeight="1" x14ac:dyDescent="0.3">
      <c r="A18" s="193" t="s">
        <v>21</v>
      </c>
      <c r="B18" s="193"/>
      <c r="C18" s="193"/>
    </row>
    <row r="19" spans="1:1014" ht="18" customHeight="1" x14ac:dyDescent="0.3">
      <c r="A19" s="192" t="s">
        <v>42</v>
      </c>
      <c r="B19" s="192"/>
      <c r="C19" s="192"/>
    </row>
    <row r="20" spans="1:1014" ht="0.75" customHeight="1" x14ac:dyDescent="0.3">
      <c r="A20" s="9"/>
      <c r="B20" s="9"/>
      <c r="C20" s="10"/>
    </row>
    <row r="21" spans="1:1014" ht="0.75" customHeight="1" x14ac:dyDescent="0.3">
      <c r="A21" s="9"/>
      <c r="B21" s="9"/>
      <c r="C21" s="10"/>
    </row>
    <row r="22" spans="1:1014" ht="9.75" customHeight="1" x14ac:dyDescent="0.3">
      <c r="A22" s="9"/>
      <c r="B22" s="9"/>
      <c r="C22" s="10"/>
    </row>
    <row r="23" spans="1:1014" ht="22.5" customHeight="1" x14ac:dyDescent="0.3">
      <c r="A23" s="193" t="s">
        <v>22</v>
      </c>
      <c r="B23" s="193"/>
      <c r="C23" s="193"/>
    </row>
    <row r="24" spans="1:1014" ht="18" customHeight="1" x14ac:dyDescent="0.3">
      <c r="A24" s="193" t="s">
        <v>90</v>
      </c>
      <c r="B24" s="193"/>
      <c r="C24" s="193"/>
    </row>
    <row r="25" spans="1:1014" s="16" customFormat="1" ht="34.5" customHeight="1" x14ac:dyDescent="0.4">
      <c r="A25" s="85" t="s">
        <v>1</v>
      </c>
      <c r="B25" s="50" t="s">
        <v>2</v>
      </c>
      <c r="C25" s="50" t="s">
        <v>3</v>
      </c>
      <c r="D25" s="51" t="s">
        <v>4</v>
      </c>
      <c r="E25" s="50" t="s">
        <v>5</v>
      </c>
      <c r="F25" s="2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</row>
    <row r="26" spans="1:1014" s="16" customFormat="1" ht="24.75" customHeight="1" x14ac:dyDescent="0.4">
      <c r="A26" s="182" t="s">
        <v>275</v>
      </c>
      <c r="B26" s="182"/>
      <c r="C26" s="182"/>
      <c r="D26" s="182"/>
      <c r="E26" s="182"/>
      <c r="F26" s="20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</row>
    <row r="27" spans="1:1014" s="24" customFormat="1" ht="21.75" customHeight="1" x14ac:dyDescent="0.3">
      <c r="A27" s="198" t="s">
        <v>129</v>
      </c>
      <c r="B27" s="198"/>
      <c r="C27" s="198"/>
      <c r="D27" s="198"/>
      <c r="E27" s="198"/>
      <c r="F27" s="1"/>
      <c r="H27" s="1"/>
    </row>
    <row r="28" spans="1:1014" s="40" customFormat="1" ht="21" customHeight="1" x14ac:dyDescent="0.3">
      <c r="A28" s="182" t="s">
        <v>99</v>
      </c>
      <c r="B28" s="182"/>
      <c r="C28" s="182"/>
      <c r="D28" s="182"/>
      <c r="E28" s="182"/>
    </row>
    <row r="29" spans="1:1014" s="40" customFormat="1" ht="21" customHeight="1" x14ac:dyDescent="0.3">
      <c r="A29" s="178" t="s">
        <v>100</v>
      </c>
      <c r="B29" s="179"/>
      <c r="C29" s="179"/>
      <c r="D29" s="179"/>
      <c r="E29" s="180"/>
    </row>
    <row r="30" spans="1:1014" s="40" customFormat="1" ht="21" customHeight="1" x14ac:dyDescent="0.35">
      <c r="A30" s="73">
        <v>1</v>
      </c>
      <c r="B30" s="74" t="s">
        <v>71</v>
      </c>
      <c r="C30" s="73" t="s">
        <v>34</v>
      </c>
      <c r="D30" s="75" t="s">
        <v>74</v>
      </c>
      <c r="E30" s="76"/>
    </row>
    <row r="31" spans="1:1014" s="40" customFormat="1" ht="21" customHeight="1" x14ac:dyDescent="0.35">
      <c r="A31" s="73">
        <f>A30+1</f>
        <v>2</v>
      </c>
      <c r="B31" s="74" t="s">
        <v>86</v>
      </c>
      <c r="C31" s="23" t="s">
        <v>12</v>
      </c>
      <c r="D31" s="75" t="s">
        <v>87</v>
      </c>
      <c r="E31" s="76"/>
    </row>
    <row r="32" spans="1:1014" s="40" customFormat="1" ht="21" customHeight="1" x14ac:dyDescent="0.3">
      <c r="A32" s="178" t="s">
        <v>75</v>
      </c>
      <c r="B32" s="194"/>
      <c r="C32" s="194"/>
      <c r="D32" s="194"/>
      <c r="E32" s="195"/>
    </row>
    <row r="33" spans="1:5" s="40" customFormat="1" ht="21" customHeight="1" x14ac:dyDescent="0.3">
      <c r="A33" s="73">
        <v>3</v>
      </c>
      <c r="B33" s="77" t="s">
        <v>62</v>
      </c>
      <c r="C33" s="23" t="s">
        <v>14</v>
      </c>
      <c r="D33" s="78">
        <v>40.82</v>
      </c>
      <c r="E33" s="76"/>
    </row>
    <row r="34" spans="1:5" s="40" customFormat="1" ht="21" customHeight="1" x14ac:dyDescent="0.35">
      <c r="A34" s="73">
        <f t="shared" ref="A34:A37" si="0">A33+1</f>
        <v>4</v>
      </c>
      <c r="B34" s="79" t="s">
        <v>63</v>
      </c>
      <c r="C34" s="23" t="s">
        <v>14</v>
      </c>
      <c r="D34" s="78">
        <v>40.82</v>
      </c>
      <c r="E34" s="76"/>
    </row>
    <row r="35" spans="1:5" s="40" customFormat="1" ht="21" customHeight="1" x14ac:dyDescent="0.35">
      <c r="A35" s="73">
        <f t="shared" si="0"/>
        <v>5</v>
      </c>
      <c r="B35" s="79" t="s">
        <v>64</v>
      </c>
      <c r="C35" s="23" t="s">
        <v>14</v>
      </c>
      <c r="D35" s="78">
        <v>40.82</v>
      </c>
      <c r="E35" s="76"/>
    </row>
    <row r="36" spans="1:5" s="40" customFormat="1" ht="21" customHeight="1" x14ac:dyDescent="0.3">
      <c r="A36" s="73">
        <f t="shared" si="0"/>
        <v>6</v>
      </c>
      <c r="B36" s="80" t="s">
        <v>72</v>
      </c>
      <c r="C36" s="23" t="s">
        <v>14</v>
      </c>
      <c r="D36" s="78">
        <v>40.82</v>
      </c>
      <c r="E36" s="76"/>
    </row>
    <row r="37" spans="1:5" s="40" customFormat="1" ht="21" customHeight="1" x14ac:dyDescent="0.35">
      <c r="A37" s="73">
        <f t="shared" si="0"/>
        <v>7</v>
      </c>
      <c r="B37" s="79" t="s">
        <v>85</v>
      </c>
      <c r="C37" s="81" t="s">
        <v>0</v>
      </c>
      <c r="D37" s="78">
        <v>3.65</v>
      </c>
      <c r="E37" s="76"/>
    </row>
    <row r="38" spans="1:5" s="40" customFormat="1" ht="21" customHeight="1" x14ac:dyDescent="0.3">
      <c r="A38" s="178" t="s">
        <v>70</v>
      </c>
      <c r="B38" s="179"/>
      <c r="C38" s="179"/>
      <c r="D38" s="179"/>
      <c r="E38" s="180"/>
    </row>
    <row r="39" spans="1:5" s="40" customFormat="1" ht="21" customHeight="1" x14ac:dyDescent="0.3">
      <c r="A39" s="73">
        <v>8</v>
      </c>
      <c r="B39" s="80" t="s">
        <v>53</v>
      </c>
      <c r="C39" s="23" t="s">
        <v>0</v>
      </c>
      <c r="D39" s="73">
        <v>48</v>
      </c>
      <c r="E39" s="83"/>
    </row>
    <row r="40" spans="1:5" s="40" customFormat="1" ht="21" customHeight="1" x14ac:dyDescent="0.3">
      <c r="A40" s="73">
        <v>9</v>
      </c>
      <c r="B40" s="80" t="s">
        <v>54</v>
      </c>
      <c r="C40" s="23" t="s">
        <v>0</v>
      </c>
      <c r="D40" s="73">
        <v>48</v>
      </c>
      <c r="E40" s="83"/>
    </row>
    <row r="41" spans="1:5" s="40" customFormat="1" ht="21" customHeight="1" x14ac:dyDescent="0.3">
      <c r="A41" s="178" t="s">
        <v>101</v>
      </c>
      <c r="B41" s="179"/>
      <c r="C41" s="179"/>
      <c r="D41" s="179"/>
      <c r="E41" s="180"/>
    </row>
    <row r="42" spans="1:5" s="40" customFormat="1" ht="21" customHeight="1" x14ac:dyDescent="0.3">
      <c r="A42" s="73">
        <v>10</v>
      </c>
      <c r="B42" s="80" t="s">
        <v>60</v>
      </c>
      <c r="C42" s="82" t="s">
        <v>13</v>
      </c>
      <c r="D42" s="78">
        <v>0.36</v>
      </c>
      <c r="E42" s="76"/>
    </row>
    <row r="43" spans="1:5" s="40" customFormat="1" ht="21" customHeight="1" x14ac:dyDescent="0.3">
      <c r="A43" s="181" t="s">
        <v>76</v>
      </c>
      <c r="B43" s="181"/>
      <c r="C43" s="181"/>
      <c r="D43" s="181"/>
      <c r="E43" s="181"/>
    </row>
    <row r="44" spans="1:5" s="40" customFormat="1" ht="21" customHeight="1" x14ac:dyDescent="0.3">
      <c r="A44" s="73">
        <v>11</v>
      </c>
      <c r="B44" s="77" t="s">
        <v>65</v>
      </c>
      <c r="C44" s="23" t="s">
        <v>14</v>
      </c>
      <c r="D44" s="73">
        <v>13.12</v>
      </c>
      <c r="E44" s="83"/>
    </row>
    <row r="45" spans="1:5" s="40" customFormat="1" ht="21" customHeight="1" x14ac:dyDescent="0.35">
      <c r="A45" s="73">
        <v>12</v>
      </c>
      <c r="B45" s="79" t="s">
        <v>66</v>
      </c>
      <c r="C45" s="23" t="s">
        <v>14</v>
      </c>
      <c r="D45" s="73">
        <v>13.12</v>
      </c>
      <c r="E45" s="83"/>
    </row>
    <row r="46" spans="1:5" s="40" customFormat="1" ht="21" customHeight="1" x14ac:dyDescent="0.35">
      <c r="A46" s="73">
        <v>13</v>
      </c>
      <c r="B46" s="79" t="s">
        <v>67</v>
      </c>
      <c r="C46" s="23" t="s">
        <v>14</v>
      </c>
      <c r="D46" s="73">
        <v>13.12</v>
      </c>
      <c r="E46" s="83"/>
    </row>
    <row r="47" spans="1:5" s="40" customFormat="1" ht="21" customHeight="1" x14ac:dyDescent="0.3">
      <c r="A47" s="73">
        <v>14</v>
      </c>
      <c r="B47" s="80" t="s">
        <v>73</v>
      </c>
      <c r="C47" s="23" t="s">
        <v>14</v>
      </c>
      <c r="D47" s="73">
        <v>13.12</v>
      </c>
      <c r="E47" s="83"/>
    </row>
    <row r="48" spans="1:5" s="40" customFormat="1" ht="21" customHeight="1" x14ac:dyDescent="0.3">
      <c r="A48" s="178" t="s">
        <v>69</v>
      </c>
      <c r="B48" s="179"/>
      <c r="C48" s="179"/>
      <c r="D48" s="179"/>
      <c r="E48" s="180"/>
    </row>
    <row r="49" spans="1:5" s="40" customFormat="1" ht="21" customHeight="1" x14ac:dyDescent="0.3">
      <c r="A49" s="73">
        <v>15</v>
      </c>
      <c r="B49" s="83" t="s">
        <v>77</v>
      </c>
      <c r="C49" s="23" t="s">
        <v>6</v>
      </c>
      <c r="D49" s="78">
        <v>1</v>
      </c>
      <c r="E49" s="83"/>
    </row>
    <row r="50" spans="1:5" s="40" customFormat="1" ht="24" customHeight="1" x14ac:dyDescent="0.3">
      <c r="A50" s="73">
        <v>16</v>
      </c>
      <c r="B50" s="28" t="s">
        <v>131</v>
      </c>
      <c r="C50" s="23" t="s">
        <v>13</v>
      </c>
      <c r="D50" s="23">
        <v>9.6000000000000002E-2</v>
      </c>
    </row>
    <row r="51" spans="1:5" s="40" customFormat="1" ht="24" customHeight="1" x14ac:dyDescent="0.3">
      <c r="A51" s="178" t="s">
        <v>78</v>
      </c>
      <c r="B51" s="179"/>
      <c r="C51" s="179"/>
      <c r="D51" s="179"/>
      <c r="E51" s="180"/>
    </row>
    <row r="52" spans="1:5" s="40" customFormat="1" ht="21" customHeight="1" x14ac:dyDescent="0.3">
      <c r="A52" s="73">
        <v>17</v>
      </c>
      <c r="B52" s="80" t="s">
        <v>79</v>
      </c>
      <c r="C52" s="23" t="s">
        <v>80</v>
      </c>
      <c r="D52" s="73" t="s">
        <v>81</v>
      </c>
      <c r="E52" s="83"/>
    </row>
    <row r="53" spans="1:5" s="40" customFormat="1" ht="36" customHeight="1" x14ac:dyDescent="0.3">
      <c r="A53" s="178" t="s">
        <v>82</v>
      </c>
      <c r="B53" s="194"/>
      <c r="C53" s="194"/>
      <c r="D53" s="194"/>
      <c r="E53" s="195"/>
    </row>
    <row r="54" spans="1:5" s="40" customFormat="1" ht="21" customHeight="1" x14ac:dyDescent="0.3">
      <c r="A54" s="73">
        <v>18</v>
      </c>
      <c r="B54" s="77" t="s">
        <v>62</v>
      </c>
      <c r="C54" s="23" t="s">
        <v>14</v>
      </c>
      <c r="D54" s="73">
        <v>19.25</v>
      </c>
      <c r="E54" s="83"/>
    </row>
    <row r="55" spans="1:5" s="40" customFormat="1" ht="21" customHeight="1" x14ac:dyDescent="0.35">
      <c r="A55" s="73">
        <v>19</v>
      </c>
      <c r="B55" s="79" t="s">
        <v>63</v>
      </c>
      <c r="C55" s="23" t="s">
        <v>14</v>
      </c>
      <c r="D55" s="73">
        <v>19.25</v>
      </c>
      <c r="E55" s="83"/>
    </row>
    <row r="56" spans="1:5" s="40" customFormat="1" ht="21" customHeight="1" x14ac:dyDescent="0.35">
      <c r="A56" s="73">
        <v>20</v>
      </c>
      <c r="B56" s="79" t="s">
        <v>64</v>
      </c>
      <c r="C56" s="23" t="s">
        <v>14</v>
      </c>
      <c r="D56" s="73">
        <v>19.25</v>
      </c>
      <c r="E56" s="83"/>
    </row>
    <row r="57" spans="1:5" s="40" customFormat="1" ht="21" customHeight="1" x14ac:dyDescent="0.3">
      <c r="A57" s="73">
        <v>21</v>
      </c>
      <c r="B57" s="80" t="s">
        <v>72</v>
      </c>
      <c r="C57" s="23" t="s">
        <v>14</v>
      </c>
      <c r="D57" s="73">
        <v>19.25</v>
      </c>
      <c r="E57" s="83"/>
    </row>
    <row r="58" spans="1:5" s="40" customFormat="1" ht="21" customHeight="1" x14ac:dyDescent="0.3">
      <c r="A58" s="178" t="s">
        <v>83</v>
      </c>
      <c r="B58" s="179"/>
      <c r="C58" s="179"/>
      <c r="D58" s="179"/>
      <c r="E58" s="180"/>
    </row>
    <row r="59" spans="1:5" s="40" customFormat="1" ht="21" customHeight="1" x14ac:dyDescent="0.3">
      <c r="A59" s="73">
        <v>22</v>
      </c>
      <c r="B59" s="80" t="s">
        <v>84</v>
      </c>
      <c r="C59" s="82" t="s">
        <v>13</v>
      </c>
      <c r="D59" s="84">
        <v>0.78800000000000003</v>
      </c>
      <c r="E59" s="83"/>
    </row>
    <row r="60" spans="1:5" s="40" customFormat="1" ht="21" customHeight="1" x14ac:dyDescent="0.3">
      <c r="A60" s="181" t="s">
        <v>76</v>
      </c>
      <c r="B60" s="181"/>
      <c r="C60" s="181"/>
      <c r="D60" s="181"/>
      <c r="E60" s="181"/>
    </row>
    <row r="61" spans="1:5" s="40" customFormat="1" ht="21" customHeight="1" x14ac:dyDescent="0.3">
      <c r="A61" s="73">
        <v>23</v>
      </c>
      <c r="B61" s="77" t="s">
        <v>65</v>
      </c>
      <c r="C61" s="23" t="s">
        <v>14</v>
      </c>
      <c r="D61" s="73">
        <v>14.097</v>
      </c>
      <c r="E61" s="83"/>
    </row>
    <row r="62" spans="1:5" s="40" customFormat="1" ht="21" customHeight="1" x14ac:dyDescent="0.35">
      <c r="A62" s="73">
        <v>24</v>
      </c>
      <c r="B62" s="79" t="s">
        <v>66</v>
      </c>
      <c r="C62" s="23" t="s">
        <v>14</v>
      </c>
      <c r="D62" s="73">
        <v>14.097</v>
      </c>
      <c r="E62" s="83"/>
    </row>
    <row r="63" spans="1:5" s="40" customFormat="1" ht="21" customHeight="1" x14ac:dyDescent="0.35">
      <c r="A63" s="73">
        <v>25</v>
      </c>
      <c r="B63" s="79" t="s">
        <v>67</v>
      </c>
      <c r="C63" s="23" t="s">
        <v>14</v>
      </c>
      <c r="D63" s="73">
        <v>14.097</v>
      </c>
      <c r="E63" s="83"/>
    </row>
    <row r="64" spans="1:5" s="40" customFormat="1" ht="21" customHeight="1" x14ac:dyDescent="0.3">
      <c r="A64" s="73">
        <v>26</v>
      </c>
      <c r="B64" s="80" t="s">
        <v>73</v>
      </c>
      <c r="C64" s="23" t="s">
        <v>14</v>
      </c>
      <c r="D64" s="73">
        <v>14.097</v>
      </c>
      <c r="E64" s="83"/>
    </row>
    <row r="65" spans="1:6" s="40" customFormat="1" ht="21" customHeight="1" x14ac:dyDescent="0.3">
      <c r="A65" s="73">
        <v>27</v>
      </c>
      <c r="B65" s="63" t="s">
        <v>167</v>
      </c>
      <c r="C65" s="23" t="s">
        <v>163</v>
      </c>
      <c r="D65" s="73">
        <v>20</v>
      </c>
      <c r="E65" s="83"/>
    </row>
    <row r="66" spans="1:6" s="40" customFormat="1" ht="21" customHeight="1" x14ac:dyDescent="0.3">
      <c r="A66" s="73">
        <v>28</v>
      </c>
      <c r="B66" s="63" t="s">
        <v>164</v>
      </c>
      <c r="C66" s="23" t="s">
        <v>33</v>
      </c>
      <c r="D66" s="73">
        <v>30</v>
      </c>
      <c r="E66" s="83"/>
    </row>
    <row r="67" spans="1:6" s="40" customFormat="1" ht="21" customHeight="1" x14ac:dyDescent="0.3">
      <c r="A67" s="73">
        <v>29</v>
      </c>
      <c r="B67" s="63" t="s">
        <v>165</v>
      </c>
      <c r="C67" s="23" t="s">
        <v>0</v>
      </c>
      <c r="D67" s="73">
        <v>5</v>
      </c>
      <c r="E67" s="83"/>
    </row>
    <row r="68" spans="1:6" s="40" customFormat="1" ht="21" customHeight="1" x14ac:dyDescent="0.3">
      <c r="A68" s="73">
        <v>30</v>
      </c>
      <c r="B68" s="63" t="s">
        <v>166</v>
      </c>
      <c r="C68" s="23" t="s">
        <v>0</v>
      </c>
      <c r="D68" s="73">
        <v>5</v>
      </c>
      <c r="E68" s="83"/>
    </row>
    <row r="69" spans="1:6" s="37" customFormat="1" ht="23.25" customHeight="1" x14ac:dyDescent="0.3">
      <c r="A69" s="182" t="s">
        <v>172</v>
      </c>
      <c r="B69" s="182"/>
      <c r="C69" s="182"/>
      <c r="D69" s="182"/>
      <c r="E69" s="182"/>
    </row>
    <row r="70" spans="1:6" s="38" customFormat="1" ht="19.5" customHeight="1" x14ac:dyDescent="0.3">
      <c r="A70" s="183" t="s">
        <v>91</v>
      </c>
      <c r="B70" s="183"/>
      <c r="C70" s="183"/>
      <c r="D70" s="183"/>
      <c r="E70" s="183"/>
    </row>
    <row r="71" spans="1:6" s="38" customFormat="1" ht="19.5" customHeight="1" x14ac:dyDescent="0.35">
      <c r="A71" s="52">
        <f>A68+1</f>
        <v>31</v>
      </c>
      <c r="B71" s="46" t="s">
        <v>57</v>
      </c>
      <c r="C71" s="44" t="s">
        <v>34</v>
      </c>
      <c r="D71" s="45" t="s">
        <v>173</v>
      </c>
      <c r="E71" s="53"/>
    </row>
    <row r="72" spans="1:6" s="30" customFormat="1" ht="21.75" customHeight="1" x14ac:dyDescent="0.35">
      <c r="A72" s="52">
        <f>A71+1</f>
        <v>32</v>
      </c>
      <c r="B72" s="54" t="s">
        <v>92</v>
      </c>
      <c r="C72" s="29" t="s">
        <v>12</v>
      </c>
      <c r="D72" s="27" t="s">
        <v>174</v>
      </c>
      <c r="E72" s="55"/>
    </row>
    <row r="73" spans="1:6" s="31" customFormat="1" ht="16.5" customHeight="1" x14ac:dyDescent="0.3">
      <c r="A73" s="177" t="s">
        <v>93</v>
      </c>
      <c r="B73" s="177"/>
      <c r="C73" s="177"/>
      <c r="D73" s="177"/>
      <c r="E73" s="177"/>
    </row>
    <row r="74" spans="1:6" s="31" customFormat="1" ht="15.5" x14ac:dyDescent="0.35">
      <c r="A74" s="52">
        <f>A72+1</f>
        <v>33</v>
      </c>
      <c r="B74" s="36" t="s">
        <v>94</v>
      </c>
      <c r="C74" s="42" t="s">
        <v>14</v>
      </c>
      <c r="D74" s="56">
        <f>24.5</f>
        <v>24.5</v>
      </c>
      <c r="E74" s="57"/>
    </row>
    <row r="75" spans="1:6" s="32" customFormat="1" ht="18.75" customHeight="1" x14ac:dyDescent="0.35">
      <c r="A75" s="52">
        <f>A74+1</f>
        <v>34</v>
      </c>
      <c r="B75" s="36" t="s">
        <v>95</v>
      </c>
      <c r="C75" s="42" t="s">
        <v>14</v>
      </c>
      <c r="D75" s="56">
        <f>24.5</f>
        <v>24.5</v>
      </c>
      <c r="E75" s="57"/>
    </row>
    <row r="76" spans="1:6" s="32" customFormat="1" ht="18.75" customHeight="1" x14ac:dyDescent="0.35">
      <c r="A76" s="52">
        <f>A75+1</f>
        <v>35</v>
      </c>
      <c r="B76" s="28" t="s">
        <v>96</v>
      </c>
      <c r="C76" s="42" t="s">
        <v>14</v>
      </c>
      <c r="D76" s="56">
        <f>24.5</f>
        <v>24.5</v>
      </c>
      <c r="E76" s="57"/>
    </row>
    <row r="77" spans="1:6" s="40" customFormat="1" ht="18.75" customHeight="1" x14ac:dyDescent="0.35">
      <c r="A77" s="52">
        <f>A76+1</f>
        <v>36</v>
      </c>
      <c r="B77" s="36" t="s">
        <v>56</v>
      </c>
      <c r="C77" s="42" t="s">
        <v>0</v>
      </c>
      <c r="D77" s="58">
        <f>7.66</f>
        <v>7.66</v>
      </c>
      <c r="E77" s="59"/>
      <c r="F77" s="39"/>
    </row>
    <row r="78" spans="1:6" s="37" customFormat="1" ht="23.25" customHeight="1" x14ac:dyDescent="0.3">
      <c r="A78" s="184" t="s">
        <v>122</v>
      </c>
      <c r="B78" s="184"/>
      <c r="C78" s="184"/>
      <c r="D78" s="184"/>
      <c r="E78" s="184"/>
      <c r="F78" s="41"/>
    </row>
    <row r="79" spans="1:6" s="37" customFormat="1" ht="23.25" customHeight="1" x14ac:dyDescent="0.35">
      <c r="A79" s="52">
        <f>A77+1</f>
        <v>37</v>
      </c>
      <c r="B79" s="35" t="s">
        <v>123</v>
      </c>
      <c r="C79" s="42" t="s">
        <v>13</v>
      </c>
      <c r="D79" s="43">
        <v>0.255</v>
      </c>
      <c r="E79" s="70"/>
      <c r="F79" s="41"/>
    </row>
    <row r="80" spans="1:6" s="40" customFormat="1" ht="21" customHeight="1" x14ac:dyDescent="0.3">
      <c r="A80" s="52">
        <f>A79+1</f>
        <v>38</v>
      </c>
      <c r="B80" s="28" t="s">
        <v>97</v>
      </c>
      <c r="C80" s="42" t="s">
        <v>13</v>
      </c>
      <c r="D80" s="43">
        <f>(0.103*4)</f>
        <v>0.41199999999999998</v>
      </c>
      <c r="E80" s="43"/>
    </row>
    <row r="81" spans="1:6" s="40" customFormat="1" ht="21" customHeight="1" x14ac:dyDescent="0.3">
      <c r="A81" s="52">
        <f>A80+1</f>
        <v>39</v>
      </c>
      <c r="B81" s="28" t="s">
        <v>104</v>
      </c>
      <c r="C81" s="42" t="s">
        <v>13</v>
      </c>
      <c r="D81" s="43">
        <f>(2.8389+0.1209+0.1213+0.1878+0.1963+(8.15*0.0169))</f>
        <v>3.6029350000000004</v>
      </c>
      <c r="E81" s="43"/>
    </row>
    <row r="82" spans="1:6" s="40" customFormat="1" ht="21" customHeight="1" x14ac:dyDescent="0.3">
      <c r="A82" s="177" t="s">
        <v>103</v>
      </c>
      <c r="B82" s="177"/>
      <c r="C82" s="177"/>
      <c r="D82" s="177"/>
      <c r="E82" s="177"/>
    </row>
    <row r="83" spans="1:6" s="40" customFormat="1" ht="21" customHeight="1" x14ac:dyDescent="0.35">
      <c r="A83" s="52">
        <f>A81+1</f>
        <v>40</v>
      </c>
      <c r="B83" s="36" t="s">
        <v>94</v>
      </c>
      <c r="C83" s="42" t="s">
        <v>14</v>
      </c>
      <c r="D83" s="56">
        <v>12</v>
      </c>
      <c r="E83" s="57"/>
    </row>
    <row r="84" spans="1:6" s="40" customFormat="1" ht="21" customHeight="1" x14ac:dyDescent="0.35">
      <c r="A84" s="52">
        <f>A83+1</f>
        <v>41</v>
      </c>
      <c r="B84" s="36" t="s">
        <v>95</v>
      </c>
      <c r="C84" s="42" t="s">
        <v>14</v>
      </c>
      <c r="D84" s="56">
        <v>12</v>
      </c>
      <c r="E84" s="57"/>
    </row>
    <row r="85" spans="1:6" s="40" customFormat="1" ht="26.25" customHeight="1" x14ac:dyDescent="0.35">
      <c r="A85" s="52">
        <f>A84+1</f>
        <v>42</v>
      </c>
      <c r="B85" s="28" t="s">
        <v>98</v>
      </c>
      <c r="C85" s="42" t="s">
        <v>14</v>
      </c>
      <c r="D85" s="56">
        <v>12</v>
      </c>
      <c r="E85" s="60"/>
    </row>
    <row r="86" spans="1:6" s="40" customFormat="1" ht="22.5" customHeight="1" x14ac:dyDescent="0.35">
      <c r="A86" s="52">
        <f t="shared" ref="A86:A89" si="1">A85+1</f>
        <v>43</v>
      </c>
      <c r="B86" s="63" t="s">
        <v>162</v>
      </c>
      <c r="C86" s="23" t="s">
        <v>163</v>
      </c>
      <c r="D86" s="73">
        <v>20</v>
      </c>
      <c r="E86" s="87"/>
    </row>
    <row r="87" spans="1:6" s="40" customFormat="1" ht="20.25" customHeight="1" x14ac:dyDescent="0.35">
      <c r="A87" s="52">
        <f t="shared" si="1"/>
        <v>44</v>
      </c>
      <c r="B87" s="63" t="s">
        <v>164</v>
      </c>
      <c r="C87" s="23" t="s">
        <v>33</v>
      </c>
      <c r="D87" s="73">
        <v>30</v>
      </c>
      <c r="E87" s="87"/>
    </row>
    <row r="88" spans="1:6" s="40" customFormat="1" ht="21.75" customHeight="1" x14ac:dyDescent="0.35">
      <c r="A88" s="52">
        <f t="shared" si="1"/>
        <v>45</v>
      </c>
      <c r="B88" s="63" t="s">
        <v>165</v>
      </c>
      <c r="C88" s="23" t="s">
        <v>0</v>
      </c>
      <c r="D88" s="73">
        <v>1.5</v>
      </c>
      <c r="E88" s="87"/>
    </row>
    <row r="89" spans="1:6" s="40" customFormat="1" ht="22.5" customHeight="1" x14ac:dyDescent="0.35">
      <c r="A89" s="52">
        <f t="shared" si="1"/>
        <v>46</v>
      </c>
      <c r="B89" s="63" t="s">
        <v>166</v>
      </c>
      <c r="C89" s="23" t="s">
        <v>0</v>
      </c>
      <c r="D89" s="73">
        <v>1.5</v>
      </c>
      <c r="E89" s="87"/>
    </row>
    <row r="90" spans="1:6" s="30" customFormat="1" ht="21" customHeight="1" x14ac:dyDescent="0.3">
      <c r="A90" s="182" t="s">
        <v>102</v>
      </c>
      <c r="B90" s="182"/>
      <c r="C90" s="182"/>
      <c r="D90" s="182"/>
      <c r="E90" s="182"/>
    </row>
    <row r="91" spans="1:6" s="30" customFormat="1" ht="21" customHeight="1" x14ac:dyDescent="0.3">
      <c r="A91" s="61" t="s">
        <v>91</v>
      </c>
      <c r="B91" s="62"/>
      <c r="C91" s="62"/>
      <c r="D91" s="62"/>
      <c r="E91" s="64"/>
    </row>
    <row r="92" spans="1:6" s="30" customFormat="1" ht="21" customHeight="1" x14ac:dyDescent="0.3">
      <c r="A92" s="89">
        <f>A89+1</f>
        <v>47</v>
      </c>
      <c r="B92" s="90" t="s">
        <v>105</v>
      </c>
      <c r="C92" s="91" t="s">
        <v>117</v>
      </c>
      <c r="D92" s="139" t="s">
        <v>179</v>
      </c>
      <c r="E92" s="115"/>
      <c r="F92" s="117"/>
    </row>
    <row r="93" spans="1:6" s="30" customFormat="1" ht="21" customHeight="1" x14ac:dyDescent="0.3">
      <c r="A93" s="89">
        <f t="shared" ref="A93:A94" si="2">A92+1</f>
        <v>48</v>
      </c>
      <c r="B93" s="92" t="s">
        <v>106</v>
      </c>
      <c r="C93" s="91" t="s">
        <v>118</v>
      </c>
      <c r="D93" s="65" t="s">
        <v>180</v>
      </c>
      <c r="E93" s="115"/>
      <c r="F93" s="118"/>
    </row>
    <row r="94" spans="1:6" s="30" customFormat="1" ht="30" customHeight="1" x14ac:dyDescent="0.3">
      <c r="A94" s="89">
        <f t="shared" si="2"/>
        <v>49</v>
      </c>
      <c r="B94" s="92" t="s">
        <v>107</v>
      </c>
      <c r="C94" s="91" t="s">
        <v>59</v>
      </c>
      <c r="D94" s="65">
        <v>39</v>
      </c>
      <c r="E94" s="115"/>
      <c r="F94" s="119"/>
    </row>
    <row r="95" spans="1:6" s="30" customFormat="1" ht="21" customHeight="1" x14ac:dyDescent="0.3">
      <c r="A95" s="93" t="s">
        <v>93</v>
      </c>
      <c r="B95" s="93"/>
      <c r="C95" s="93"/>
      <c r="D95" s="65"/>
      <c r="E95" s="115"/>
      <c r="F95" s="119"/>
    </row>
    <row r="96" spans="1:6" s="30" customFormat="1" ht="21" customHeight="1" x14ac:dyDescent="0.35">
      <c r="A96" s="65">
        <f>A94+1</f>
        <v>50</v>
      </c>
      <c r="B96" s="77" t="s">
        <v>62</v>
      </c>
      <c r="C96" s="94" t="s">
        <v>14</v>
      </c>
      <c r="D96" s="140">
        <v>175.24</v>
      </c>
      <c r="E96" s="115"/>
      <c r="F96" s="120"/>
    </row>
    <row r="97" spans="1:6" s="30" customFormat="1" ht="21" customHeight="1" x14ac:dyDescent="0.35">
      <c r="A97" s="65">
        <f t="shared" ref="A97:A100" si="3">A96+1</f>
        <v>51</v>
      </c>
      <c r="B97" s="95" t="s">
        <v>94</v>
      </c>
      <c r="C97" s="94" t="s">
        <v>14</v>
      </c>
      <c r="D97" s="140">
        <v>175.24</v>
      </c>
      <c r="E97" s="115"/>
      <c r="F97" s="120"/>
    </row>
    <row r="98" spans="1:6" s="30" customFormat="1" ht="21" customHeight="1" x14ac:dyDescent="0.35">
      <c r="A98" s="65">
        <f t="shared" si="3"/>
        <v>52</v>
      </c>
      <c r="B98" s="95" t="s">
        <v>95</v>
      </c>
      <c r="C98" s="94" t="s">
        <v>14</v>
      </c>
      <c r="D98" s="140">
        <v>175.24</v>
      </c>
      <c r="E98" s="115"/>
      <c r="F98" s="120"/>
    </row>
    <row r="99" spans="1:6" s="30" customFormat="1" ht="31.5" customHeight="1" x14ac:dyDescent="0.35">
      <c r="A99" s="65">
        <f t="shared" si="3"/>
        <v>53</v>
      </c>
      <c r="B99" s="96" t="s">
        <v>119</v>
      </c>
      <c r="C99" s="94" t="s">
        <v>14</v>
      </c>
      <c r="D99" s="140">
        <v>175.24</v>
      </c>
      <c r="E99" s="115"/>
      <c r="F99" s="120"/>
    </row>
    <row r="100" spans="1:6" s="30" customFormat="1" ht="21" customHeight="1" x14ac:dyDescent="0.35">
      <c r="A100" s="65">
        <f t="shared" si="3"/>
        <v>54</v>
      </c>
      <c r="B100" s="95" t="s">
        <v>108</v>
      </c>
      <c r="C100" s="97" t="s">
        <v>0</v>
      </c>
      <c r="D100" s="140">
        <v>6.39</v>
      </c>
      <c r="E100" s="115"/>
      <c r="F100" s="120"/>
    </row>
    <row r="101" spans="1:6" s="30" customFormat="1" ht="21" customHeight="1" x14ac:dyDescent="0.3">
      <c r="A101" s="98" t="s">
        <v>109</v>
      </c>
      <c r="B101" s="99"/>
      <c r="C101" s="99"/>
      <c r="D101" s="65"/>
      <c r="E101" s="115"/>
      <c r="F101" s="119"/>
    </row>
    <row r="102" spans="1:6" s="30" customFormat="1" ht="21" customHeight="1" x14ac:dyDescent="0.3">
      <c r="A102" s="65">
        <f>A100+1</f>
        <v>55</v>
      </c>
      <c r="B102" s="100" t="s">
        <v>120</v>
      </c>
      <c r="C102" s="23" t="s">
        <v>6</v>
      </c>
      <c r="D102" s="65">
        <v>39</v>
      </c>
      <c r="E102" s="115"/>
      <c r="F102" s="119"/>
    </row>
    <row r="103" spans="1:6" s="30" customFormat="1" ht="21" customHeight="1" x14ac:dyDescent="0.35">
      <c r="A103" s="65">
        <f t="shared" ref="A103:A106" si="4">A102+1</f>
        <v>56</v>
      </c>
      <c r="B103" s="74" t="s">
        <v>110</v>
      </c>
      <c r="C103" s="82" t="s">
        <v>13</v>
      </c>
      <c r="D103" s="141">
        <v>9.8000000000000004E-2</v>
      </c>
      <c r="E103" s="115"/>
      <c r="F103" s="121"/>
    </row>
    <row r="104" spans="1:6" s="30" customFormat="1" ht="21" customHeight="1" x14ac:dyDescent="0.3">
      <c r="A104" s="65">
        <f t="shared" si="4"/>
        <v>57</v>
      </c>
      <c r="B104" s="96" t="s">
        <v>111</v>
      </c>
      <c r="C104" s="82" t="s">
        <v>13</v>
      </c>
      <c r="D104" s="141">
        <v>1.35</v>
      </c>
      <c r="E104" s="115"/>
      <c r="F104" s="122"/>
    </row>
    <row r="105" spans="1:6" s="30" customFormat="1" ht="21" customHeight="1" x14ac:dyDescent="0.3">
      <c r="A105" s="65">
        <f t="shared" si="4"/>
        <v>58</v>
      </c>
      <c r="B105" s="96" t="s">
        <v>112</v>
      </c>
      <c r="C105" s="23" t="s">
        <v>13</v>
      </c>
      <c r="D105" s="142">
        <v>4.0910000000000002</v>
      </c>
      <c r="E105" s="115"/>
      <c r="F105" s="123"/>
    </row>
    <row r="106" spans="1:6" s="30" customFormat="1" ht="21" customHeight="1" x14ac:dyDescent="0.3">
      <c r="A106" s="65">
        <f t="shared" si="4"/>
        <v>59</v>
      </c>
      <c r="B106" s="100" t="s">
        <v>121</v>
      </c>
      <c r="C106" s="23" t="s">
        <v>13</v>
      </c>
      <c r="D106" s="142">
        <v>2.1999999999999999E-2</v>
      </c>
      <c r="E106" s="115"/>
      <c r="F106" s="123"/>
    </row>
    <row r="107" spans="1:6" s="30" customFormat="1" ht="21" customHeight="1" x14ac:dyDescent="0.3">
      <c r="A107" s="101" t="s">
        <v>68</v>
      </c>
      <c r="B107" s="102"/>
      <c r="C107" s="102"/>
      <c r="D107" s="65"/>
      <c r="E107" s="115"/>
      <c r="F107" s="119"/>
    </row>
    <row r="108" spans="1:6" s="30" customFormat="1" ht="21" customHeight="1" x14ac:dyDescent="0.3">
      <c r="A108" s="65">
        <f>A106+1</f>
        <v>60</v>
      </c>
      <c r="B108" s="77" t="s">
        <v>65</v>
      </c>
      <c r="C108" s="94" t="s">
        <v>14</v>
      </c>
      <c r="D108" s="143">
        <v>166.83</v>
      </c>
      <c r="E108" s="115"/>
      <c r="F108" s="124"/>
    </row>
    <row r="109" spans="1:6" s="30" customFormat="1" ht="21" customHeight="1" x14ac:dyDescent="0.35">
      <c r="A109" s="65">
        <f t="shared" ref="A109:A111" si="5">A108+1</f>
        <v>61</v>
      </c>
      <c r="B109" s="79" t="s">
        <v>66</v>
      </c>
      <c r="C109" s="94" t="s">
        <v>14</v>
      </c>
      <c r="D109" s="143">
        <v>166.83</v>
      </c>
      <c r="E109" s="115"/>
      <c r="F109" s="124"/>
    </row>
    <row r="110" spans="1:6" s="30" customFormat="1" ht="21" customHeight="1" x14ac:dyDescent="0.35">
      <c r="A110" s="65">
        <f t="shared" si="5"/>
        <v>62</v>
      </c>
      <c r="B110" s="79" t="s">
        <v>67</v>
      </c>
      <c r="C110" s="94" t="s">
        <v>14</v>
      </c>
      <c r="D110" s="143">
        <v>166.83</v>
      </c>
      <c r="E110" s="115"/>
      <c r="F110" s="124"/>
    </row>
    <row r="111" spans="1:6" s="30" customFormat="1" ht="21" customHeight="1" x14ac:dyDescent="0.3">
      <c r="A111" s="65">
        <f t="shared" si="5"/>
        <v>63</v>
      </c>
      <c r="B111" s="80" t="s">
        <v>113</v>
      </c>
      <c r="C111" s="94" t="s">
        <v>14</v>
      </c>
      <c r="D111" s="143">
        <v>166.83</v>
      </c>
      <c r="E111" s="115"/>
      <c r="F111" s="124"/>
    </row>
    <row r="112" spans="1:6" s="30" customFormat="1" ht="21" customHeight="1" x14ac:dyDescent="0.3">
      <c r="A112" s="66" t="s">
        <v>114</v>
      </c>
      <c r="B112" s="67"/>
      <c r="C112" s="67"/>
      <c r="D112" s="65"/>
      <c r="E112" s="116"/>
      <c r="F112" s="118"/>
    </row>
    <row r="113" spans="1:8" s="30" customFormat="1" ht="21" customHeight="1" x14ac:dyDescent="0.3">
      <c r="A113" s="65">
        <f>A111+1</f>
        <v>64</v>
      </c>
      <c r="B113" s="68" t="s">
        <v>116</v>
      </c>
      <c r="C113" s="69" t="s">
        <v>59</v>
      </c>
      <c r="D113" s="69">
        <v>200</v>
      </c>
      <c r="E113" s="116"/>
      <c r="F113" s="125"/>
    </row>
    <row r="114" spans="1:8" s="30" customFormat="1" ht="21" customHeight="1" x14ac:dyDescent="0.3">
      <c r="A114" s="65">
        <v>69</v>
      </c>
      <c r="B114" s="68" t="s">
        <v>115</v>
      </c>
      <c r="C114" s="69" t="s">
        <v>59</v>
      </c>
      <c r="D114" s="69">
        <v>366</v>
      </c>
      <c r="E114" s="116"/>
      <c r="F114" s="125"/>
    </row>
    <row r="115" spans="1:8" s="30" customFormat="1" ht="21" customHeight="1" x14ac:dyDescent="0.3">
      <c r="A115" s="65">
        <v>70</v>
      </c>
      <c r="B115" s="68" t="s">
        <v>124</v>
      </c>
      <c r="C115" s="69" t="s">
        <v>125</v>
      </c>
      <c r="D115" s="69">
        <v>126</v>
      </c>
      <c r="E115" s="116"/>
      <c r="F115" s="125"/>
    </row>
    <row r="116" spans="1:8" s="48" customFormat="1" ht="24" customHeight="1" x14ac:dyDescent="0.3">
      <c r="A116" s="182" t="s">
        <v>61</v>
      </c>
      <c r="B116" s="182"/>
      <c r="C116" s="182"/>
      <c r="D116" s="182"/>
      <c r="E116" s="182"/>
      <c r="F116" s="47"/>
      <c r="H116" s="47"/>
    </row>
    <row r="117" spans="1:8" s="4" customFormat="1" ht="21" customHeight="1" x14ac:dyDescent="0.3">
      <c r="A117" s="181" t="s">
        <v>126</v>
      </c>
      <c r="B117" s="181"/>
      <c r="C117" s="181"/>
      <c r="D117" s="181"/>
      <c r="E117" s="181"/>
    </row>
    <row r="118" spans="1:8" s="4" customFormat="1" ht="24.75" customHeight="1" x14ac:dyDescent="0.3">
      <c r="A118" s="23">
        <f>A115+1</f>
        <v>71</v>
      </c>
      <c r="B118" s="80" t="s">
        <v>128</v>
      </c>
      <c r="C118" s="23" t="s">
        <v>0</v>
      </c>
      <c r="D118" s="71">
        <v>855</v>
      </c>
      <c r="E118" s="72"/>
    </row>
    <row r="119" spans="1:8" s="4" customFormat="1" ht="24" customHeight="1" x14ac:dyDescent="0.35">
      <c r="A119" s="23">
        <f>A118+1</f>
        <v>72</v>
      </c>
      <c r="B119" s="79" t="s">
        <v>127</v>
      </c>
      <c r="C119" s="23" t="s">
        <v>0</v>
      </c>
      <c r="D119" s="71">
        <v>855</v>
      </c>
      <c r="E119" s="72"/>
    </row>
    <row r="120" spans="1:8" s="4" customFormat="1" ht="24" customHeight="1" x14ac:dyDescent="0.3">
      <c r="A120" s="181" t="s">
        <v>9</v>
      </c>
      <c r="B120" s="181"/>
      <c r="C120" s="181"/>
      <c r="D120" s="71"/>
      <c r="E120" s="72"/>
    </row>
    <row r="121" spans="1:8" s="4" customFormat="1" ht="48.75" customHeight="1" x14ac:dyDescent="0.3">
      <c r="A121" s="23">
        <f>A119+1</f>
        <v>73</v>
      </c>
      <c r="B121" s="80" t="s">
        <v>297</v>
      </c>
      <c r="C121" s="23" t="s">
        <v>7</v>
      </c>
      <c r="D121" s="144" t="s">
        <v>181</v>
      </c>
      <c r="E121" s="103"/>
    </row>
    <row r="122" spans="1:8" s="4" customFormat="1" ht="43.5" customHeight="1" x14ac:dyDescent="0.3">
      <c r="A122" s="23">
        <v>74</v>
      </c>
      <c r="B122" s="80" t="s">
        <v>298</v>
      </c>
      <c r="C122" s="23" t="s">
        <v>7</v>
      </c>
      <c r="D122" s="144" t="s">
        <v>191</v>
      </c>
      <c r="E122" s="103"/>
    </row>
    <row r="123" spans="1:8" s="4" customFormat="1" ht="19.5" customHeight="1" x14ac:dyDescent="0.3">
      <c r="A123" s="181" t="s">
        <v>10</v>
      </c>
      <c r="B123" s="181"/>
      <c r="C123" s="181"/>
      <c r="D123" s="71"/>
      <c r="E123" s="72"/>
    </row>
    <row r="124" spans="1:8" s="4" customFormat="1" ht="45" customHeight="1" x14ac:dyDescent="0.3">
      <c r="A124" s="23">
        <f>A122+1</f>
        <v>75</v>
      </c>
      <c r="B124" s="80" t="s">
        <v>47</v>
      </c>
      <c r="C124" s="23" t="s">
        <v>8</v>
      </c>
      <c r="D124" s="71" t="s">
        <v>182</v>
      </c>
      <c r="E124" s="72"/>
    </row>
    <row r="125" spans="1:8" s="1" customFormat="1" ht="37.5" customHeight="1" x14ac:dyDescent="0.3">
      <c r="A125" s="23">
        <f>A124+1</f>
        <v>76</v>
      </c>
      <c r="B125" s="80" t="s">
        <v>184</v>
      </c>
      <c r="C125" s="23" t="s">
        <v>6</v>
      </c>
      <c r="D125" s="71">
        <v>8</v>
      </c>
      <c r="E125" s="72"/>
    </row>
    <row r="126" spans="1:8" s="1" customFormat="1" ht="31.5" customHeight="1" x14ac:dyDescent="0.3">
      <c r="A126" s="23">
        <f t="shared" ref="A126:A129" si="6">A125+1</f>
        <v>77</v>
      </c>
      <c r="B126" s="80" t="s">
        <v>183</v>
      </c>
      <c r="C126" s="23" t="s">
        <v>6</v>
      </c>
      <c r="D126" s="71">
        <v>4</v>
      </c>
      <c r="E126" s="72"/>
    </row>
    <row r="127" spans="1:8" s="1" customFormat="1" ht="31.5" customHeight="1" x14ac:dyDescent="0.3">
      <c r="A127" s="23">
        <f t="shared" si="6"/>
        <v>78</v>
      </c>
      <c r="B127" s="80" t="s">
        <v>185</v>
      </c>
      <c r="C127" s="23" t="s">
        <v>6</v>
      </c>
      <c r="D127" s="71">
        <v>4</v>
      </c>
      <c r="E127" s="72"/>
    </row>
    <row r="128" spans="1:8" s="1" customFormat="1" ht="31.5" customHeight="1" x14ac:dyDescent="0.3">
      <c r="A128" s="23">
        <f t="shared" si="6"/>
        <v>79</v>
      </c>
      <c r="B128" s="80" t="s">
        <v>186</v>
      </c>
      <c r="C128" s="23" t="s">
        <v>6</v>
      </c>
      <c r="D128" s="71">
        <v>8</v>
      </c>
      <c r="E128" s="72"/>
    </row>
    <row r="129" spans="1:5" s="1" customFormat="1" ht="31.5" customHeight="1" x14ac:dyDescent="0.3">
      <c r="A129" s="23">
        <f t="shared" si="6"/>
        <v>80</v>
      </c>
      <c r="B129" s="80" t="s">
        <v>190</v>
      </c>
      <c r="C129" s="23" t="s">
        <v>6</v>
      </c>
      <c r="D129" s="71">
        <v>1</v>
      </c>
      <c r="E129" s="72"/>
    </row>
    <row r="130" spans="1:5" s="1" customFormat="1" ht="31.5" customHeight="1" x14ac:dyDescent="0.3">
      <c r="A130" s="181" t="s">
        <v>187</v>
      </c>
      <c r="B130" s="181"/>
      <c r="C130" s="181"/>
      <c r="D130" s="181"/>
      <c r="E130" s="181"/>
    </row>
    <row r="131" spans="1:5" s="1" customFormat="1" ht="31.5" customHeight="1" x14ac:dyDescent="0.3">
      <c r="A131" s="23">
        <v>81</v>
      </c>
      <c r="B131" s="126" t="s">
        <v>308</v>
      </c>
      <c r="C131" s="23" t="s">
        <v>6</v>
      </c>
      <c r="D131" s="103">
        <v>1</v>
      </c>
      <c r="E131" s="111"/>
    </row>
    <row r="132" spans="1:5" s="1" customFormat="1" ht="31.5" customHeight="1" x14ac:dyDescent="0.3">
      <c r="A132" s="23">
        <f>A131+1</f>
        <v>82</v>
      </c>
      <c r="B132" s="80" t="s">
        <v>309</v>
      </c>
      <c r="C132" s="23" t="s">
        <v>6</v>
      </c>
      <c r="D132" s="103">
        <v>12</v>
      </c>
      <c r="E132" s="104"/>
    </row>
    <row r="133" spans="1:5" s="1" customFormat="1" ht="31.5" customHeight="1" x14ac:dyDescent="0.3">
      <c r="A133" s="23">
        <f>A132+1</f>
        <v>83</v>
      </c>
      <c r="B133" s="80" t="s">
        <v>310</v>
      </c>
      <c r="C133" s="23" t="s">
        <v>6</v>
      </c>
      <c r="D133" s="71">
        <v>4</v>
      </c>
      <c r="E133" s="104"/>
    </row>
    <row r="134" spans="1:5" s="4" customFormat="1" ht="21.75" customHeight="1" x14ac:dyDescent="0.3">
      <c r="A134" s="181" t="s">
        <v>31</v>
      </c>
      <c r="B134" s="181"/>
      <c r="C134" s="181"/>
      <c r="D134" s="181"/>
      <c r="E134" s="181"/>
    </row>
    <row r="135" spans="1:5" s="4" customFormat="1" ht="34.5" customHeight="1" x14ac:dyDescent="0.3">
      <c r="A135" s="82">
        <v>84</v>
      </c>
      <c r="B135" s="96" t="s">
        <v>55</v>
      </c>
      <c r="C135" s="82" t="s">
        <v>11</v>
      </c>
      <c r="D135" s="71">
        <v>67</v>
      </c>
      <c r="E135" s="72"/>
    </row>
    <row r="136" spans="1:5" s="4" customFormat="1" ht="21.75" customHeight="1" x14ac:dyDescent="0.3">
      <c r="A136" s="181" t="s">
        <v>32</v>
      </c>
      <c r="B136" s="181"/>
      <c r="C136" s="181"/>
      <c r="D136" s="71"/>
      <c r="E136" s="72"/>
    </row>
    <row r="137" spans="1:5" s="25" customFormat="1" ht="16.5" customHeight="1" x14ac:dyDescent="0.35">
      <c r="A137" s="73">
        <f>A135+1</f>
        <v>85</v>
      </c>
      <c r="B137" s="77" t="s">
        <v>65</v>
      </c>
      <c r="C137" s="23" t="s">
        <v>14</v>
      </c>
      <c r="D137" s="161">
        <f>(3.14*0.114*341+3.14*0.159*2.4)</f>
        <v>123.26258399999999</v>
      </c>
      <c r="E137" s="105"/>
    </row>
    <row r="138" spans="1:5" s="25" customFormat="1" ht="15.5" x14ac:dyDescent="0.35">
      <c r="A138" s="73">
        <f>A137+1</f>
        <v>86</v>
      </c>
      <c r="B138" s="79" t="s">
        <v>66</v>
      </c>
      <c r="C138" s="23" t="s">
        <v>14</v>
      </c>
      <c r="D138" s="161">
        <f>D137</f>
        <v>123.26258399999999</v>
      </c>
      <c r="E138" s="105"/>
    </row>
    <row r="139" spans="1:5" s="25" customFormat="1" ht="15.5" x14ac:dyDescent="0.35">
      <c r="A139" s="73">
        <f>A138+1</f>
        <v>87</v>
      </c>
      <c r="B139" s="79" t="s">
        <v>67</v>
      </c>
      <c r="C139" s="23" t="s">
        <v>14</v>
      </c>
      <c r="D139" s="161">
        <f t="shared" ref="D139:D140" si="7">D138</f>
        <v>123.26258399999999</v>
      </c>
      <c r="E139" s="105"/>
    </row>
    <row r="140" spans="1:5" s="26" customFormat="1" ht="15" customHeight="1" x14ac:dyDescent="0.35">
      <c r="A140" s="73">
        <f>A139+1</f>
        <v>88</v>
      </c>
      <c r="B140" s="80" t="s">
        <v>73</v>
      </c>
      <c r="C140" s="23" t="s">
        <v>14</v>
      </c>
      <c r="D140" s="161">
        <f t="shared" si="7"/>
        <v>123.26258399999999</v>
      </c>
      <c r="E140" s="104"/>
    </row>
    <row r="141" spans="1:5" s="4" customFormat="1" ht="21.75" customHeight="1" x14ac:dyDescent="0.3">
      <c r="A141" s="181" t="s">
        <v>30</v>
      </c>
      <c r="B141" s="181"/>
      <c r="C141" s="181"/>
      <c r="D141" s="71"/>
      <c r="E141" s="72"/>
    </row>
    <row r="142" spans="1:5" s="25" customFormat="1" ht="16.5" customHeight="1" x14ac:dyDescent="0.35">
      <c r="A142" s="73">
        <f>A140+1</f>
        <v>89</v>
      </c>
      <c r="B142" s="106" t="s">
        <v>28</v>
      </c>
      <c r="C142" s="94" t="s">
        <v>0</v>
      </c>
      <c r="D142" s="159">
        <f>3.14*(0.114+0.06)*0.06*32+3.14*(0.159+0.06)*0.06*2.4</f>
        <v>1.1480342399999999</v>
      </c>
      <c r="E142" s="105"/>
    </row>
    <row r="143" spans="1:5" s="25" customFormat="1" ht="15.5" x14ac:dyDescent="0.35">
      <c r="A143" s="73">
        <f>A142+1</f>
        <v>90</v>
      </c>
      <c r="B143" s="106" t="s">
        <v>29</v>
      </c>
      <c r="C143" s="94" t="s">
        <v>14</v>
      </c>
      <c r="D143" s="161">
        <f>3.14*(0.114+0.12)*32+3.14*(0.159+0.12)*2.4</f>
        <v>25.614863999999997</v>
      </c>
      <c r="E143" s="105"/>
    </row>
    <row r="144" spans="1:5" s="25" customFormat="1" ht="15.5" x14ac:dyDescent="0.35">
      <c r="A144" s="73">
        <f>A143+1</f>
        <v>91</v>
      </c>
      <c r="B144" s="106" t="s">
        <v>134</v>
      </c>
      <c r="C144" s="94" t="s">
        <v>133</v>
      </c>
      <c r="D144" s="161" t="s">
        <v>301</v>
      </c>
      <c r="E144" s="105"/>
    </row>
    <row r="145" spans="1:6" s="32" customFormat="1" ht="18.75" customHeight="1" x14ac:dyDescent="0.3">
      <c r="A145" s="181" t="s">
        <v>130</v>
      </c>
      <c r="B145" s="181"/>
      <c r="C145" s="181"/>
      <c r="D145" s="181"/>
      <c r="E145" s="181"/>
    </row>
    <row r="146" spans="1:6" s="32" customFormat="1" ht="32.25" customHeight="1" x14ac:dyDescent="0.3">
      <c r="A146" s="23">
        <f>A144+1</f>
        <v>92</v>
      </c>
      <c r="B146" s="107" t="s">
        <v>188</v>
      </c>
      <c r="C146" s="23" t="s">
        <v>11</v>
      </c>
      <c r="D146" s="163">
        <v>224</v>
      </c>
      <c r="E146" s="108"/>
    </row>
    <row r="147" spans="1:6" s="34" customFormat="1" ht="31.5" customHeight="1" x14ac:dyDescent="0.3">
      <c r="A147" s="23">
        <f>A146+1</f>
        <v>93</v>
      </c>
      <c r="B147" s="80" t="s">
        <v>189</v>
      </c>
      <c r="C147" s="23" t="s">
        <v>11</v>
      </c>
      <c r="D147" s="163">
        <v>224</v>
      </c>
      <c r="E147" s="109"/>
      <c r="F147" s="33"/>
    </row>
    <row r="148" spans="1:6" s="34" customFormat="1" ht="23.25" customHeight="1" x14ac:dyDescent="0.3">
      <c r="A148" s="181" t="s">
        <v>51</v>
      </c>
      <c r="B148" s="181"/>
      <c r="C148" s="181"/>
      <c r="D148" s="181"/>
      <c r="E148" s="181"/>
      <c r="F148" s="33"/>
    </row>
    <row r="149" spans="1:6" s="34" customFormat="1" ht="28.5" customHeight="1" x14ac:dyDescent="0.3">
      <c r="A149" s="110">
        <f>A147+1</f>
        <v>94</v>
      </c>
      <c r="B149" s="107" t="s">
        <v>50</v>
      </c>
      <c r="C149" s="23" t="s">
        <v>49</v>
      </c>
      <c r="D149" s="163">
        <v>1</v>
      </c>
      <c r="E149" s="109"/>
      <c r="F149" s="33"/>
    </row>
    <row r="150" spans="1:6" s="34" customFormat="1" ht="31.5" customHeight="1" x14ac:dyDescent="0.3">
      <c r="A150" s="110">
        <f>A149+1</f>
        <v>95</v>
      </c>
      <c r="B150" s="107" t="s">
        <v>52</v>
      </c>
      <c r="C150" s="23" t="s">
        <v>33</v>
      </c>
      <c r="D150" s="163">
        <v>341</v>
      </c>
      <c r="E150" s="109"/>
      <c r="F150" s="33"/>
    </row>
    <row r="151" spans="1:6" s="34" customFormat="1" ht="39" customHeight="1" x14ac:dyDescent="0.3">
      <c r="A151" s="110">
        <f>A150+1</f>
        <v>96</v>
      </c>
      <c r="B151" s="107" t="s">
        <v>175</v>
      </c>
      <c r="C151" s="23" t="s">
        <v>33</v>
      </c>
      <c r="D151" s="163">
        <v>341</v>
      </c>
      <c r="E151" s="109"/>
      <c r="F151" s="33"/>
    </row>
    <row r="152" spans="1:6" s="34" customFormat="1" ht="24" customHeight="1" x14ac:dyDescent="0.3">
      <c r="A152" s="181" t="s">
        <v>283</v>
      </c>
      <c r="B152" s="181"/>
      <c r="C152" s="181"/>
      <c r="D152" s="181"/>
      <c r="E152" s="181"/>
      <c r="F152" s="33"/>
    </row>
    <row r="153" spans="1:6" s="34" customFormat="1" ht="18" x14ac:dyDescent="0.35">
      <c r="A153" s="82">
        <f>A151+1</f>
        <v>97</v>
      </c>
      <c r="B153" s="74" t="s">
        <v>192</v>
      </c>
      <c r="C153" s="73" t="s">
        <v>34</v>
      </c>
      <c r="D153" s="150" t="s">
        <v>260</v>
      </c>
      <c r="E153" s="145"/>
      <c r="F153" s="33"/>
    </row>
    <row r="154" spans="1:6" s="34" customFormat="1" ht="18" x14ac:dyDescent="0.35">
      <c r="A154" s="82">
        <f>A153+1</f>
        <v>98</v>
      </c>
      <c r="B154" s="74" t="s">
        <v>193</v>
      </c>
      <c r="C154" s="23" t="s">
        <v>12</v>
      </c>
      <c r="D154" s="151" t="s">
        <v>261</v>
      </c>
      <c r="E154" s="145"/>
      <c r="F154" s="33"/>
    </row>
    <row r="155" spans="1:6" s="34" customFormat="1" ht="28.5" customHeight="1" x14ac:dyDescent="0.3">
      <c r="A155" s="181" t="s">
        <v>194</v>
      </c>
      <c r="B155" s="181"/>
      <c r="C155" s="181"/>
      <c r="D155" s="181"/>
      <c r="E155" s="181"/>
      <c r="F155" s="33"/>
    </row>
    <row r="156" spans="1:6" s="34" customFormat="1" ht="18" x14ac:dyDescent="0.3">
      <c r="A156" s="82">
        <f>A154+1</f>
        <v>99</v>
      </c>
      <c r="B156" s="80" t="s">
        <v>195</v>
      </c>
      <c r="C156" s="94" t="s">
        <v>14</v>
      </c>
      <c r="D156" s="78">
        <f>9.98/2</f>
        <v>4.99</v>
      </c>
      <c r="E156" s="145"/>
      <c r="F156" s="33"/>
    </row>
    <row r="157" spans="1:6" s="34" customFormat="1" ht="18" x14ac:dyDescent="0.35">
      <c r="A157" s="82">
        <f>A156+1</f>
        <v>100</v>
      </c>
      <c r="B157" s="79" t="s">
        <v>94</v>
      </c>
      <c r="C157" s="94" t="s">
        <v>14</v>
      </c>
      <c r="D157" s="78">
        <f t="shared" ref="D157:D159" si="8">9.98/2</f>
        <v>4.99</v>
      </c>
      <c r="E157" s="145"/>
      <c r="F157" s="33"/>
    </row>
    <row r="158" spans="1:6" s="34" customFormat="1" ht="18" x14ac:dyDescent="0.35">
      <c r="A158" s="82">
        <f t="shared" ref="A158:A160" si="9">A157+1</f>
        <v>101</v>
      </c>
      <c r="B158" s="79" t="s">
        <v>95</v>
      </c>
      <c r="C158" s="94" t="s">
        <v>14</v>
      </c>
      <c r="D158" s="78">
        <f t="shared" si="8"/>
        <v>4.99</v>
      </c>
      <c r="E158" s="145"/>
      <c r="F158" s="33"/>
    </row>
    <row r="159" spans="1:6" s="34" customFormat="1" ht="18" x14ac:dyDescent="0.3">
      <c r="A159" s="82">
        <f t="shared" si="9"/>
        <v>102</v>
      </c>
      <c r="B159" s="80" t="s">
        <v>196</v>
      </c>
      <c r="C159" s="94" t="s">
        <v>14</v>
      </c>
      <c r="D159" s="78">
        <f t="shared" si="8"/>
        <v>4.99</v>
      </c>
      <c r="E159" s="145"/>
      <c r="F159" s="33"/>
    </row>
    <row r="160" spans="1:6" s="34" customFormat="1" ht="18" x14ac:dyDescent="0.35">
      <c r="A160" s="82">
        <f t="shared" si="9"/>
        <v>103</v>
      </c>
      <c r="B160" s="79" t="s">
        <v>108</v>
      </c>
      <c r="C160" s="97" t="s">
        <v>0</v>
      </c>
      <c r="D160" s="146">
        <f>3.14*0.0795*0.0795*5*2</f>
        <v>0.19845585000000002</v>
      </c>
      <c r="E160" s="145"/>
      <c r="F160" s="33"/>
    </row>
    <row r="161" spans="1:6" s="34" customFormat="1" ht="28.5" customHeight="1" x14ac:dyDescent="0.3">
      <c r="A161" s="206" t="s">
        <v>109</v>
      </c>
      <c r="B161" s="206"/>
      <c r="C161" s="206"/>
      <c r="D161" s="206"/>
      <c r="E161" s="206"/>
      <c r="F161" s="33"/>
    </row>
    <row r="162" spans="1:6" s="34" customFormat="1" ht="18" x14ac:dyDescent="0.35">
      <c r="A162" s="82">
        <f>A160+1</f>
        <v>104</v>
      </c>
      <c r="B162" s="74" t="s">
        <v>197</v>
      </c>
      <c r="C162" s="82" t="s">
        <v>13</v>
      </c>
      <c r="D162" s="82">
        <f>0.025/2</f>
        <v>1.2500000000000001E-2</v>
      </c>
      <c r="E162" s="147"/>
      <c r="F162" s="33"/>
    </row>
    <row r="163" spans="1:6" s="34" customFormat="1" ht="18" x14ac:dyDescent="0.3">
      <c r="A163" s="82">
        <f>A162+1</f>
        <v>105</v>
      </c>
      <c r="B163" s="96" t="s">
        <v>267</v>
      </c>
      <c r="C163" s="82" t="s">
        <v>13</v>
      </c>
      <c r="D163" s="82">
        <f>0.179/2+0.0369</f>
        <v>0.12640000000000001</v>
      </c>
      <c r="E163" s="147"/>
      <c r="F163" s="33"/>
    </row>
    <row r="164" spans="1:6" s="34" customFormat="1" ht="29.25" customHeight="1" x14ac:dyDescent="0.3">
      <c r="A164" s="181" t="s">
        <v>93</v>
      </c>
      <c r="B164" s="181"/>
      <c r="C164" s="181"/>
      <c r="D164" s="181"/>
      <c r="E164" s="181"/>
      <c r="F164" s="33"/>
    </row>
    <row r="165" spans="1:6" s="34" customFormat="1" ht="18" x14ac:dyDescent="0.35">
      <c r="A165" s="82">
        <f>A163+1</f>
        <v>106</v>
      </c>
      <c r="B165" s="80" t="s">
        <v>195</v>
      </c>
      <c r="C165" s="94" t="s">
        <v>14</v>
      </c>
      <c r="D165" s="140">
        <v>3.63</v>
      </c>
      <c r="E165" s="147"/>
      <c r="F165" s="33"/>
    </row>
    <row r="166" spans="1:6" s="34" customFormat="1" ht="18" x14ac:dyDescent="0.35">
      <c r="A166" s="82">
        <f>A165+1</f>
        <v>107</v>
      </c>
      <c r="B166" s="79" t="s">
        <v>94</v>
      </c>
      <c r="C166" s="94" t="s">
        <v>14</v>
      </c>
      <c r="D166" s="140">
        <v>3.63</v>
      </c>
      <c r="E166" s="147"/>
      <c r="F166" s="33"/>
    </row>
    <row r="167" spans="1:6" s="34" customFormat="1" ht="18" x14ac:dyDescent="0.35">
      <c r="A167" s="82">
        <f t="shared" ref="A167:A168" si="10">A166+1</f>
        <v>108</v>
      </c>
      <c r="B167" s="79" t="s">
        <v>95</v>
      </c>
      <c r="C167" s="94" t="s">
        <v>14</v>
      </c>
      <c r="D167" s="140">
        <v>3.63</v>
      </c>
      <c r="E167" s="147"/>
      <c r="F167" s="33"/>
    </row>
    <row r="168" spans="1:6" s="34" customFormat="1" ht="18" x14ac:dyDescent="0.35">
      <c r="A168" s="82">
        <f t="shared" si="10"/>
        <v>109</v>
      </c>
      <c r="B168" s="80" t="s">
        <v>196</v>
      </c>
      <c r="C168" s="94" t="s">
        <v>14</v>
      </c>
      <c r="D168" s="140">
        <v>3.63</v>
      </c>
      <c r="E168" s="147"/>
      <c r="F168" s="33"/>
    </row>
    <row r="169" spans="1:6" s="34" customFormat="1" ht="28.5" customHeight="1" x14ac:dyDescent="0.3">
      <c r="A169" s="181" t="s">
        <v>199</v>
      </c>
      <c r="B169" s="207"/>
      <c r="C169" s="207"/>
      <c r="D169" s="207"/>
      <c r="E169" s="207"/>
      <c r="F169" s="33"/>
    </row>
    <row r="170" spans="1:6" s="34" customFormat="1" ht="18" x14ac:dyDescent="0.3">
      <c r="A170" s="148">
        <v>110</v>
      </c>
      <c r="B170" s="149" t="s">
        <v>200</v>
      </c>
      <c r="C170" s="148" t="s">
        <v>6</v>
      </c>
      <c r="D170" s="148">
        <v>4</v>
      </c>
      <c r="E170" s="149"/>
      <c r="F170" s="33"/>
    </row>
    <row r="171" spans="1:6" s="34" customFormat="1" ht="26.25" customHeight="1" x14ac:dyDescent="0.3">
      <c r="A171" s="182" t="s">
        <v>205</v>
      </c>
      <c r="B171" s="182"/>
      <c r="C171" s="182"/>
      <c r="D171" s="182"/>
      <c r="E171" s="182"/>
      <c r="F171" s="33"/>
    </row>
    <row r="172" spans="1:6" s="34" customFormat="1" ht="23.25" customHeight="1" x14ac:dyDescent="0.3">
      <c r="A172" s="206" t="s">
        <v>91</v>
      </c>
      <c r="B172" s="206"/>
      <c r="C172" s="206"/>
      <c r="D172" s="206"/>
      <c r="E172" s="206"/>
      <c r="F172" s="33"/>
    </row>
    <row r="173" spans="1:6" s="34" customFormat="1" ht="18" x14ac:dyDescent="0.35">
      <c r="A173" s="73">
        <v>111</v>
      </c>
      <c r="B173" s="74" t="s">
        <v>192</v>
      </c>
      <c r="C173" s="73" t="s">
        <v>34</v>
      </c>
      <c r="D173" s="150" t="s">
        <v>201</v>
      </c>
      <c r="E173" s="96"/>
      <c r="F173" s="33"/>
    </row>
    <row r="174" spans="1:6" s="34" customFormat="1" ht="18" x14ac:dyDescent="0.35">
      <c r="A174" s="73">
        <v>112</v>
      </c>
      <c r="B174" s="74" t="s">
        <v>243</v>
      </c>
      <c r="C174" s="23" t="s">
        <v>12</v>
      </c>
      <c r="D174" s="151" t="s">
        <v>203</v>
      </c>
      <c r="E174" s="127"/>
      <c r="F174" s="33"/>
    </row>
    <row r="175" spans="1:6" s="34" customFormat="1" ht="21" customHeight="1" x14ac:dyDescent="0.3">
      <c r="A175" s="181" t="s">
        <v>279</v>
      </c>
      <c r="B175" s="181"/>
      <c r="C175" s="181"/>
      <c r="D175" s="181"/>
      <c r="E175" s="181"/>
      <c r="F175" s="33"/>
    </row>
    <row r="176" spans="1:6" s="34" customFormat="1" ht="18" x14ac:dyDescent="0.35">
      <c r="A176" s="73">
        <f>A174+1</f>
        <v>113</v>
      </c>
      <c r="B176" s="80" t="s">
        <v>195</v>
      </c>
      <c r="C176" s="94" t="s">
        <v>14</v>
      </c>
      <c r="D176" s="140">
        <f>0.159*3.14*6*6</f>
        <v>17.97336</v>
      </c>
      <c r="E176" s="140"/>
      <c r="F176" s="33"/>
    </row>
    <row r="177" spans="1:6" s="34" customFormat="1" ht="18" x14ac:dyDescent="0.35">
      <c r="A177" s="73">
        <f>A176+1</f>
        <v>114</v>
      </c>
      <c r="B177" s="79" t="s">
        <v>94</v>
      </c>
      <c r="C177" s="94" t="s">
        <v>14</v>
      </c>
      <c r="D177" s="140">
        <f>D176</f>
        <v>17.97336</v>
      </c>
      <c r="E177" s="140"/>
      <c r="F177" s="33"/>
    </row>
    <row r="178" spans="1:6" s="34" customFormat="1" ht="18" x14ac:dyDescent="0.35">
      <c r="A178" s="73">
        <f t="shared" ref="A178:A180" si="11">A177+1</f>
        <v>115</v>
      </c>
      <c r="B178" s="79" t="s">
        <v>95</v>
      </c>
      <c r="C178" s="94" t="s">
        <v>14</v>
      </c>
      <c r="D178" s="140">
        <f>D177</f>
        <v>17.97336</v>
      </c>
      <c r="E178" s="140"/>
      <c r="F178" s="33"/>
    </row>
    <row r="179" spans="1:6" s="34" customFormat="1" ht="18" x14ac:dyDescent="0.35">
      <c r="A179" s="73">
        <f t="shared" si="11"/>
        <v>116</v>
      </c>
      <c r="B179" s="80" t="s">
        <v>196</v>
      </c>
      <c r="C179" s="94" t="s">
        <v>14</v>
      </c>
      <c r="D179" s="140">
        <f>D178</f>
        <v>17.97336</v>
      </c>
      <c r="E179" s="140"/>
      <c r="F179" s="33"/>
    </row>
    <row r="180" spans="1:6" s="34" customFormat="1" ht="18" x14ac:dyDescent="0.35">
      <c r="A180" s="73">
        <f t="shared" si="11"/>
        <v>117</v>
      </c>
      <c r="B180" s="79" t="s">
        <v>108</v>
      </c>
      <c r="C180" s="97" t="s">
        <v>0</v>
      </c>
      <c r="D180" s="140">
        <f>0.0795*0.0795*3.14*6*6</f>
        <v>0.71444106000000018</v>
      </c>
      <c r="E180" s="140"/>
      <c r="F180" s="33"/>
    </row>
    <row r="181" spans="1:6" s="34" customFormat="1" ht="21.75" customHeight="1" x14ac:dyDescent="0.3">
      <c r="A181" s="206" t="s">
        <v>109</v>
      </c>
      <c r="B181" s="206"/>
      <c r="C181" s="206"/>
      <c r="D181" s="206"/>
      <c r="E181" s="206"/>
      <c r="F181" s="33"/>
    </row>
    <row r="182" spans="1:6" s="34" customFormat="1" ht="18" x14ac:dyDescent="0.35">
      <c r="A182" s="73">
        <f>A180+1</f>
        <v>118</v>
      </c>
      <c r="B182" s="74" t="s">
        <v>197</v>
      </c>
      <c r="C182" s="81" t="s">
        <v>13</v>
      </c>
      <c r="D182" s="152">
        <f>0.2*0.2*6*7.85*10/1000</f>
        <v>1.8840000000000003E-2</v>
      </c>
      <c r="E182" s="128"/>
      <c r="F182" s="33"/>
    </row>
    <row r="183" spans="1:6" s="34" customFormat="1" ht="19.5" customHeight="1" x14ac:dyDescent="0.3">
      <c r="A183" s="73">
        <f>A182+1</f>
        <v>119</v>
      </c>
      <c r="B183" s="153" t="s">
        <v>206</v>
      </c>
      <c r="C183" s="23" t="s">
        <v>13</v>
      </c>
      <c r="D183" s="154">
        <v>1.9339999999999999</v>
      </c>
      <c r="E183" s="128"/>
      <c r="F183" s="33"/>
    </row>
    <row r="184" spans="1:6" s="34" customFormat="1" ht="24" customHeight="1" x14ac:dyDescent="0.3">
      <c r="A184" s="181" t="s">
        <v>93</v>
      </c>
      <c r="B184" s="181"/>
      <c r="C184" s="181"/>
      <c r="D184" s="181"/>
      <c r="E184" s="181"/>
      <c r="F184" s="33"/>
    </row>
    <row r="185" spans="1:6" s="34" customFormat="1" ht="18" x14ac:dyDescent="0.35">
      <c r="A185" s="73">
        <f>A183+1</f>
        <v>120</v>
      </c>
      <c r="B185" s="80" t="s">
        <v>195</v>
      </c>
      <c r="C185" s="94" t="s">
        <v>14</v>
      </c>
      <c r="D185" s="140">
        <f>2.018*30</f>
        <v>60.539999999999992</v>
      </c>
      <c r="E185" s="100"/>
      <c r="F185" s="33"/>
    </row>
    <row r="186" spans="1:6" s="34" customFormat="1" ht="18" x14ac:dyDescent="0.35">
      <c r="A186" s="73">
        <f>A185+1</f>
        <v>121</v>
      </c>
      <c r="B186" s="79" t="s">
        <v>94</v>
      </c>
      <c r="C186" s="94" t="s">
        <v>14</v>
      </c>
      <c r="D186" s="140">
        <f>D185</f>
        <v>60.539999999999992</v>
      </c>
      <c r="E186" s="76"/>
      <c r="F186" s="33"/>
    </row>
    <row r="187" spans="1:6" s="34" customFormat="1" ht="18" x14ac:dyDescent="0.35">
      <c r="A187" s="73">
        <f>A186+1</f>
        <v>122</v>
      </c>
      <c r="B187" s="79" t="s">
        <v>95</v>
      </c>
      <c r="C187" s="94" t="s">
        <v>14</v>
      </c>
      <c r="D187" s="140">
        <f>D186</f>
        <v>60.539999999999992</v>
      </c>
      <c r="E187" s="76"/>
      <c r="F187" s="33"/>
    </row>
    <row r="188" spans="1:6" s="34" customFormat="1" ht="18" x14ac:dyDescent="0.35">
      <c r="A188" s="73">
        <f>A187+1</f>
        <v>123</v>
      </c>
      <c r="B188" s="80" t="s">
        <v>98</v>
      </c>
      <c r="C188" s="94" t="s">
        <v>14</v>
      </c>
      <c r="D188" s="140">
        <f>D187</f>
        <v>60.539999999999992</v>
      </c>
      <c r="E188" s="76"/>
      <c r="F188" s="33"/>
    </row>
    <row r="189" spans="1:6" s="34" customFormat="1" ht="24" customHeight="1" x14ac:dyDescent="0.3">
      <c r="A189" s="182" t="s">
        <v>284</v>
      </c>
      <c r="B189" s="182"/>
      <c r="C189" s="182"/>
      <c r="D189" s="182"/>
      <c r="E189" s="182"/>
      <c r="F189" s="33"/>
    </row>
    <row r="190" spans="1:6" s="34" customFormat="1" ht="18" x14ac:dyDescent="0.3">
      <c r="A190" s="181" t="s">
        <v>211</v>
      </c>
      <c r="B190" s="181"/>
      <c r="C190" s="181"/>
      <c r="D190" s="181"/>
      <c r="E190" s="181"/>
      <c r="F190" s="33"/>
    </row>
    <row r="191" spans="1:6" s="34" customFormat="1" ht="18.5" x14ac:dyDescent="0.3">
      <c r="A191" s="23">
        <f>A188+1</f>
        <v>124</v>
      </c>
      <c r="B191" s="129" t="s">
        <v>299</v>
      </c>
      <c r="C191" s="130" t="s">
        <v>212</v>
      </c>
      <c r="D191" s="155">
        <v>1425</v>
      </c>
      <c r="E191" s="131" t="s">
        <v>273</v>
      </c>
      <c r="F191" s="135"/>
    </row>
    <row r="192" spans="1:6" s="34" customFormat="1" ht="18.5" x14ac:dyDescent="0.3">
      <c r="A192" s="23">
        <f>A191+1</f>
        <v>125</v>
      </c>
      <c r="B192" s="132" t="s">
        <v>246</v>
      </c>
      <c r="C192" s="133" t="s">
        <v>212</v>
      </c>
      <c r="D192" s="156">
        <v>55</v>
      </c>
      <c r="E192" s="131" t="s">
        <v>273</v>
      </c>
      <c r="F192" s="33"/>
    </row>
    <row r="193" spans="1:6" s="34" customFormat="1" ht="18.5" x14ac:dyDescent="0.3">
      <c r="A193" s="23">
        <f t="shared" ref="A193:A194" si="12">A192+1</f>
        <v>126</v>
      </c>
      <c r="B193" s="132" t="s">
        <v>247</v>
      </c>
      <c r="C193" s="133" t="s">
        <v>212</v>
      </c>
      <c r="D193" s="156">
        <v>55</v>
      </c>
      <c r="E193" s="133"/>
      <c r="F193" s="33"/>
    </row>
    <row r="194" spans="1:6" s="34" customFormat="1" ht="18.5" x14ac:dyDescent="0.3">
      <c r="A194" s="23">
        <f t="shared" si="12"/>
        <v>127</v>
      </c>
      <c r="B194" s="80" t="s">
        <v>300</v>
      </c>
      <c r="C194" s="133" t="s">
        <v>212</v>
      </c>
      <c r="D194" s="155">
        <v>1425</v>
      </c>
      <c r="E194" s="133"/>
      <c r="F194" s="33"/>
    </row>
    <row r="195" spans="1:6" s="34" customFormat="1" ht="18" x14ac:dyDescent="0.3">
      <c r="A195" s="181" t="s">
        <v>213</v>
      </c>
      <c r="B195" s="181"/>
      <c r="C195" s="181"/>
      <c r="D195" s="181"/>
      <c r="E195" s="181"/>
      <c r="F195" s="33"/>
    </row>
    <row r="196" spans="1:6" s="34" customFormat="1" ht="18" x14ac:dyDescent="0.3">
      <c r="A196" s="82">
        <f>A194+1</f>
        <v>128</v>
      </c>
      <c r="B196" s="80" t="s">
        <v>214</v>
      </c>
      <c r="C196" s="23" t="s">
        <v>215</v>
      </c>
      <c r="D196" s="144" t="s">
        <v>248</v>
      </c>
      <c r="E196" s="134"/>
      <c r="F196" s="33"/>
    </row>
    <row r="197" spans="1:6" s="34" customFormat="1" ht="18" x14ac:dyDescent="0.3">
      <c r="A197" s="82">
        <f>A196+1</f>
        <v>129</v>
      </c>
      <c r="B197" s="80" t="s">
        <v>216</v>
      </c>
      <c r="C197" s="23" t="s">
        <v>215</v>
      </c>
      <c r="D197" s="144" t="s">
        <v>248</v>
      </c>
      <c r="E197" s="134"/>
      <c r="F197" s="33"/>
    </row>
    <row r="198" spans="1:6" s="34" customFormat="1" ht="18" x14ac:dyDescent="0.3">
      <c r="A198" s="82">
        <f t="shared" ref="A198:A200" si="13">A197+1</f>
        <v>130</v>
      </c>
      <c r="B198" s="80" t="s">
        <v>217</v>
      </c>
      <c r="C198" s="23" t="s">
        <v>215</v>
      </c>
      <c r="D198" s="144" t="s">
        <v>248</v>
      </c>
      <c r="E198" s="134"/>
      <c r="F198" s="33"/>
    </row>
    <row r="199" spans="1:6" s="34" customFormat="1" ht="31" x14ac:dyDescent="0.3">
      <c r="A199" s="82">
        <f t="shared" si="13"/>
        <v>131</v>
      </c>
      <c r="B199" s="80" t="s">
        <v>218</v>
      </c>
      <c r="C199" s="23" t="s">
        <v>215</v>
      </c>
      <c r="D199" s="144" t="s">
        <v>248</v>
      </c>
      <c r="E199" s="134"/>
      <c r="F199" s="33"/>
    </row>
    <row r="200" spans="1:6" s="34" customFormat="1" ht="15.5" x14ac:dyDescent="0.3">
      <c r="A200" s="82">
        <f t="shared" si="13"/>
        <v>132</v>
      </c>
      <c r="B200" s="80" t="s">
        <v>249</v>
      </c>
      <c r="C200" s="23" t="s">
        <v>215</v>
      </c>
      <c r="D200" s="144" t="s">
        <v>248</v>
      </c>
      <c r="E200" s="134"/>
    </row>
    <row r="201" spans="1:6" s="34" customFormat="1" ht="18" x14ac:dyDescent="0.3">
      <c r="A201" s="181" t="s">
        <v>219</v>
      </c>
      <c r="B201" s="181"/>
      <c r="C201" s="181"/>
      <c r="D201" s="181"/>
      <c r="E201" s="181"/>
      <c r="F201" s="33"/>
    </row>
    <row r="202" spans="1:6" s="34" customFormat="1" ht="31" x14ac:dyDescent="0.3">
      <c r="A202" s="82">
        <f>A200+1</f>
        <v>133</v>
      </c>
      <c r="B202" s="80" t="s">
        <v>220</v>
      </c>
      <c r="C202" s="23" t="s">
        <v>7</v>
      </c>
      <c r="D202" s="157" t="s">
        <v>250</v>
      </c>
      <c r="E202" s="136"/>
      <c r="F202" s="33"/>
    </row>
    <row r="203" spans="1:6" s="34" customFormat="1" ht="18" x14ac:dyDescent="0.3">
      <c r="A203" s="82">
        <f>A202+1</f>
        <v>134</v>
      </c>
      <c r="B203" s="80" t="s">
        <v>251</v>
      </c>
      <c r="C203" s="23" t="s">
        <v>8</v>
      </c>
      <c r="D203" s="23" t="s">
        <v>254</v>
      </c>
      <c r="E203" s="134"/>
      <c r="F203" s="33"/>
    </row>
    <row r="204" spans="1:6" s="34" customFormat="1" ht="18" x14ac:dyDescent="0.3">
      <c r="A204" s="181" t="s">
        <v>221</v>
      </c>
      <c r="B204" s="181"/>
      <c r="C204" s="181"/>
      <c r="D204" s="181"/>
      <c r="E204" s="181"/>
      <c r="F204" s="33"/>
    </row>
    <row r="205" spans="1:6" s="34" customFormat="1" ht="18" x14ac:dyDescent="0.3">
      <c r="A205" s="23">
        <f>A203+1</f>
        <v>135</v>
      </c>
      <c r="B205" s="107" t="s">
        <v>257</v>
      </c>
      <c r="C205" s="23" t="s">
        <v>11</v>
      </c>
      <c r="D205" s="23">
        <v>29</v>
      </c>
      <c r="E205" s="136"/>
      <c r="F205" s="33"/>
    </row>
    <row r="206" spans="1:6" s="34" customFormat="1" ht="21.75" customHeight="1" x14ac:dyDescent="0.3">
      <c r="A206" s="23">
        <f>A205+1</f>
        <v>136</v>
      </c>
      <c r="B206" s="80" t="s">
        <v>280</v>
      </c>
      <c r="C206" s="23" t="s">
        <v>11</v>
      </c>
      <c r="D206" s="23">
        <v>29</v>
      </c>
      <c r="E206" s="158"/>
      <c r="F206" s="33"/>
    </row>
    <row r="207" spans="1:6" s="34" customFormat="1" ht="18" x14ac:dyDescent="0.3">
      <c r="A207" s="181" t="s">
        <v>222</v>
      </c>
      <c r="B207" s="181"/>
      <c r="C207" s="181"/>
      <c r="D207" s="181"/>
      <c r="E207" s="181"/>
      <c r="F207" s="33"/>
    </row>
    <row r="208" spans="1:6" s="34" customFormat="1" ht="18" x14ac:dyDescent="0.3">
      <c r="A208" s="82">
        <f>A206+1</f>
        <v>137</v>
      </c>
      <c r="B208" s="96" t="s">
        <v>223</v>
      </c>
      <c r="C208" s="82" t="s">
        <v>11</v>
      </c>
      <c r="D208" s="82">
        <v>29</v>
      </c>
      <c r="E208" s="77"/>
      <c r="F208" s="33"/>
    </row>
    <row r="209" spans="1:6" s="34" customFormat="1" ht="18" x14ac:dyDescent="0.3">
      <c r="A209" s="210" t="s">
        <v>237</v>
      </c>
      <c r="B209" s="211"/>
      <c r="C209" s="211"/>
      <c r="D209" s="211"/>
      <c r="E209" s="212"/>
      <c r="F209" s="33"/>
    </row>
    <row r="210" spans="1:6" s="34" customFormat="1" ht="18" x14ac:dyDescent="0.3">
      <c r="A210" s="181" t="s">
        <v>224</v>
      </c>
      <c r="B210" s="181"/>
      <c r="C210" s="181"/>
      <c r="D210" s="181"/>
      <c r="E210" s="181"/>
      <c r="F210" s="33"/>
    </row>
    <row r="211" spans="1:6" s="34" customFormat="1" ht="46.5" x14ac:dyDescent="0.3">
      <c r="A211" s="82">
        <f>A208+1</f>
        <v>138</v>
      </c>
      <c r="B211" s="80" t="s">
        <v>312</v>
      </c>
      <c r="C211" s="23" t="s">
        <v>8</v>
      </c>
      <c r="D211" s="157" t="s">
        <v>225</v>
      </c>
      <c r="E211" s="136"/>
      <c r="F211" s="33"/>
    </row>
    <row r="212" spans="1:6" s="34" customFormat="1" ht="31" x14ac:dyDescent="0.3">
      <c r="A212" s="82">
        <f>A211+1</f>
        <v>139</v>
      </c>
      <c r="B212" s="80" t="s">
        <v>274</v>
      </c>
      <c r="C212" s="23" t="s">
        <v>8</v>
      </c>
      <c r="D212" s="157" t="s">
        <v>256</v>
      </c>
      <c r="E212" s="136"/>
      <c r="F212" s="33"/>
    </row>
    <row r="213" spans="1:6" s="34" customFormat="1" ht="18" x14ac:dyDescent="0.3">
      <c r="A213" s="181" t="s">
        <v>226</v>
      </c>
      <c r="B213" s="181"/>
      <c r="C213" s="181"/>
      <c r="D213" s="181"/>
      <c r="E213" s="181"/>
      <c r="F213" s="33"/>
    </row>
    <row r="214" spans="1:6" s="34" customFormat="1" ht="18" x14ac:dyDescent="0.3">
      <c r="A214" s="82">
        <f>A212+1</f>
        <v>140</v>
      </c>
      <c r="B214" s="80" t="s">
        <v>227</v>
      </c>
      <c r="C214" s="82" t="s">
        <v>6</v>
      </c>
      <c r="D214" s="82" t="s">
        <v>255</v>
      </c>
      <c r="E214" s="136"/>
      <c r="F214" s="33"/>
    </row>
    <row r="215" spans="1:6" s="34" customFormat="1" ht="18" x14ac:dyDescent="0.3">
      <c r="A215" s="82">
        <f>A214+1</f>
        <v>141</v>
      </c>
      <c r="B215" s="80" t="s">
        <v>252</v>
      </c>
      <c r="C215" s="23" t="s">
        <v>8</v>
      </c>
      <c r="D215" s="23" t="s">
        <v>253</v>
      </c>
      <c r="E215" s="136"/>
      <c r="F215" s="33"/>
    </row>
    <row r="216" spans="1:6" s="34" customFormat="1" ht="18" x14ac:dyDescent="0.3">
      <c r="A216" s="82">
        <f t="shared" ref="A216:A218" si="14">A215+1</f>
        <v>142</v>
      </c>
      <c r="B216" s="158" t="s">
        <v>311</v>
      </c>
      <c r="C216" s="71" t="s">
        <v>33</v>
      </c>
      <c r="D216" s="151">
        <v>8</v>
      </c>
      <c r="E216" s="136"/>
      <c r="F216" s="33"/>
    </row>
    <row r="217" spans="1:6" s="34" customFormat="1" ht="18" x14ac:dyDescent="0.3">
      <c r="A217" s="82">
        <f t="shared" si="14"/>
        <v>143</v>
      </c>
      <c r="B217" s="158" t="s">
        <v>281</v>
      </c>
      <c r="C217" s="71" t="s">
        <v>33</v>
      </c>
      <c r="D217" s="151">
        <v>0.2</v>
      </c>
      <c r="E217" s="136"/>
      <c r="F217" s="33"/>
    </row>
    <row r="218" spans="1:6" s="34" customFormat="1" ht="18" x14ac:dyDescent="0.3">
      <c r="A218" s="82">
        <f t="shared" si="14"/>
        <v>144</v>
      </c>
      <c r="B218" s="77" t="s">
        <v>228</v>
      </c>
      <c r="C218" s="82" t="s">
        <v>6</v>
      </c>
      <c r="D218" s="82">
        <v>2</v>
      </c>
      <c r="E218" s="108"/>
      <c r="F218" s="33"/>
    </row>
    <row r="219" spans="1:6" s="34" customFormat="1" ht="18" x14ac:dyDescent="0.3">
      <c r="A219" s="181" t="s">
        <v>229</v>
      </c>
      <c r="B219" s="181"/>
      <c r="C219" s="181"/>
      <c r="D219" s="181"/>
      <c r="E219" s="181"/>
      <c r="F219" s="33"/>
    </row>
    <row r="220" spans="1:6" s="34" customFormat="1" ht="18" x14ac:dyDescent="0.3">
      <c r="A220" s="82">
        <f>A218+1</f>
        <v>145</v>
      </c>
      <c r="B220" s="107" t="s">
        <v>258</v>
      </c>
      <c r="C220" s="23" t="s">
        <v>11</v>
      </c>
      <c r="D220" s="23">
        <v>13</v>
      </c>
      <c r="E220" s="136"/>
      <c r="F220" s="33"/>
    </row>
    <row r="221" spans="1:6" s="34" customFormat="1" ht="18" x14ac:dyDescent="0.3">
      <c r="A221" s="82">
        <f>A220+1</f>
        <v>146</v>
      </c>
      <c r="B221" s="80" t="s">
        <v>259</v>
      </c>
      <c r="C221" s="23" t="s">
        <v>11</v>
      </c>
      <c r="D221" s="23">
        <v>13</v>
      </c>
      <c r="E221" s="136"/>
      <c r="F221" s="33"/>
    </row>
    <row r="222" spans="1:6" s="34" customFormat="1" ht="18" x14ac:dyDescent="0.3">
      <c r="A222" s="181" t="s">
        <v>282</v>
      </c>
      <c r="B222" s="181"/>
      <c r="C222" s="181"/>
      <c r="D222" s="181"/>
      <c r="E222" s="181"/>
      <c r="F222" s="33"/>
    </row>
    <row r="223" spans="1:6" s="34" customFormat="1" ht="18" x14ac:dyDescent="0.35">
      <c r="A223" s="82">
        <f>A221+1</f>
        <v>147</v>
      </c>
      <c r="B223" s="74" t="s">
        <v>192</v>
      </c>
      <c r="C223" s="73" t="s">
        <v>34</v>
      </c>
      <c r="D223" s="150" t="s">
        <v>260</v>
      </c>
      <c r="E223" s="145"/>
      <c r="F223" s="33"/>
    </row>
    <row r="224" spans="1:6" s="34" customFormat="1" ht="18" x14ac:dyDescent="0.35">
      <c r="A224" s="82">
        <f>A223+1</f>
        <v>148</v>
      </c>
      <c r="B224" s="74" t="s">
        <v>193</v>
      </c>
      <c r="C224" s="23" t="s">
        <v>12</v>
      </c>
      <c r="D224" s="151" t="s">
        <v>261</v>
      </c>
      <c r="E224" s="145"/>
      <c r="F224" s="33"/>
    </row>
    <row r="225" spans="1:6" s="34" customFormat="1" ht="18" x14ac:dyDescent="0.3">
      <c r="A225" s="181" t="s">
        <v>194</v>
      </c>
      <c r="B225" s="181"/>
      <c r="C225" s="181"/>
      <c r="D225" s="181"/>
      <c r="E225" s="181"/>
      <c r="F225" s="33"/>
    </row>
    <row r="226" spans="1:6" s="34" customFormat="1" ht="18" x14ac:dyDescent="0.35">
      <c r="A226" s="82">
        <f>A224+1</f>
        <v>149</v>
      </c>
      <c r="B226" s="80" t="s">
        <v>195</v>
      </c>
      <c r="C226" s="94" t="s">
        <v>14</v>
      </c>
      <c r="D226" s="140">
        <f>9.98/2</f>
        <v>4.99</v>
      </c>
      <c r="E226" s="145"/>
      <c r="F226" s="33"/>
    </row>
    <row r="227" spans="1:6" s="34" customFormat="1" ht="18" x14ac:dyDescent="0.35">
      <c r="A227" s="82">
        <f>A226+1</f>
        <v>150</v>
      </c>
      <c r="B227" s="79" t="s">
        <v>94</v>
      </c>
      <c r="C227" s="94" t="s">
        <v>14</v>
      </c>
      <c r="D227" s="140">
        <f t="shared" ref="D227:D229" si="15">9.98/2</f>
        <v>4.99</v>
      </c>
      <c r="E227" s="145"/>
      <c r="F227" s="33"/>
    </row>
    <row r="228" spans="1:6" s="34" customFormat="1" ht="18" x14ac:dyDescent="0.35">
      <c r="A228" s="82">
        <f t="shared" ref="A228:A230" si="16">A227+1</f>
        <v>151</v>
      </c>
      <c r="B228" s="79" t="s">
        <v>95</v>
      </c>
      <c r="C228" s="94" t="s">
        <v>14</v>
      </c>
      <c r="D228" s="140">
        <f t="shared" si="15"/>
        <v>4.99</v>
      </c>
      <c r="E228" s="145"/>
      <c r="F228" s="33"/>
    </row>
    <row r="229" spans="1:6" s="34" customFormat="1" ht="18" x14ac:dyDescent="0.35">
      <c r="A229" s="82">
        <f t="shared" si="16"/>
        <v>152</v>
      </c>
      <c r="B229" s="80" t="s">
        <v>196</v>
      </c>
      <c r="C229" s="94" t="s">
        <v>14</v>
      </c>
      <c r="D229" s="140">
        <f t="shared" si="15"/>
        <v>4.99</v>
      </c>
      <c r="E229" s="145"/>
      <c r="F229" s="33"/>
    </row>
    <row r="230" spans="1:6" s="34" customFormat="1" ht="18" x14ac:dyDescent="0.35">
      <c r="A230" s="82">
        <f t="shared" si="16"/>
        <v>153</v>
      </c>
      <c r="B230" s="79" t="s">
        <v>108</v>
      </c>
      <c r="C230" s="97" t="s">
        <v>0</v>
      </c>
      <c r="D230" s="140">
        <v>0.2</v>
      </c>
      <c r="E230" s="145"/>
      <c r="F230" s="33"/>
    </row>
    <row r="231" spans="1:6" s="34" customFormat="1" ht="18" x14ac:dyDescent="0.3">
      <c r="A231" s="206" t="s">
        <v>109</v>
      </c>
      <c r="B231" s="206"/>
      <c r="C231" s="206"/>
      <c r="D231" s="206"/>
      <c r="E231" s="206"/>
      <c r="F231" s="33"/>
    </row>
    <row r="232" spans="1:6" s="34" customFormat="1" ht="18" x14ac:dyDescent="0.35">
      <c r="A232" s="82">
        <f>A230+1</f>
        <v>154</v>
      </c>
      <c r="B232" s="74" t="s">
        <v>197</v>
      </c>
      <c r="C232" s="82" t="s">
        <v>13</v>
      </c>
      <c r="D232" s="82">
        <f>0.025/2</f>
        <v>1.2500000000000001E-2</v>
      </c>
      <c r="E232" s="147"/>
      <c r="F232" s="33"/>
    </row>
    <row r="233" spans="1:6" s="34" customFormat="1" ht="18" x14ac:dyDescent="0.3">
      <c r="A233" s="82">
        <f>A232+1</f>
        <v>155</v>
      </c>
      <c r="B233" s="96" t="s">
        <v>198</v>
      </c>
      <c r="C233" s="82" t="s">
        <v>13</v>
      </c>
      <c r="D233" s="82">
        <f>0.179/2</f>
        <v>8.9499999999999996E-2</v>
      </c>
      <c r="E233" s="147"/>
      <c r="F233" s="33"/>
    </row>
    <row r="234" spans="1:6" s="34" customFormat="1" ht="18" x14ac:dyDescent="0.3">
      <c r="A234" s="181" t="s">
        <v>93</v>
      </c>
      <c r="B234" s="181"/>
      <c r="C234" s="181"/>
      <c r="D234" s="181"/>
      <c r="E234" s="181"/>
      <c r="F234" s="33"/>
    </row>
    <row r="235" spans="1:6" s="34" customFormat="1" ht="18" x14ac:dyDescent="0.35">
      <c r="A235" s="82">
        <f>A233+1</f>
        <v>156</v>
      </c>
      <c r="B235" s="80" t="s">
        <v>195</v>
      </c>
      <c r="C235" s="94" t="s">
        <v>14</v>
      </c>
      <c r="D235" s="140">
        <f>3.63/2</f>
        <v>1.8149999999999999</v>
      </c>
      <c r="E235" s="147"/>
      <c r="F235" s="33"/>
    </row>
    <row r="236" spans="1:6" s="34" customFormat="1" ht="18" x14ac:dyDescent="0.35">
      <c r="A236" s="82">
        <f>A235+1</f>
        <v>157</v>
      </c>
      <c r="B236" s="79" t="s">
        <v>94</v>
      </c>
      <c r="C236" s="94" t="s">
        <v>14</v>
      </c>
      <c r="D236" s="140">
        <f t="shared" ref="D236:D238" si="17">3.63/2</f>
        <v>1.8149999999999999</v>
      </c>
      <c r="E236" s="147"/>
      <c r="F236" s="33"/>
    </row>
    <row r="237" spans="1:6" s="34" customFormat="1" ht="18" x14ac:dyDescent="0.35">
      <c r="A237" s="82">
        <f t="shared" ref="A237:A238" si="18">A236+1</f>
        <v>158</v>
      </c>
      <c r="B237" s="79" t="s">
        <v>95</v>
      </c>
      <c r="C237" s="94" t="s">
        <v>14</v>
      </c>
      <c r="D237" s="140">
        <f t="shared" si="17"/>
        <v>1.8149999999999999</v>
      </c>
      <c r="E237" s="147"/>
      <c r="F237" s="33"/>
    </row>
    <row r="238" spans="1:6" s="34" customFormat="1" ht="18" x14ac:dyDescent="0.35">
      <c r="A238" s="82">
        <f t="shared" si="18"/>
        <v>159</v>
      </c>
      <c r="B238" s="80" t="s">
        <v>196</v>
      </c>
      <c r="C238" s="94" t="s">
        <v>14</v>
      </c>
      <c r="D238" s="140">
        <f t="shared" si="17"/>
        <v>1.8149999999999999</v>
      </c>
      <c r="E238" s="147"/>
      <c r="F238" s="33"/>
    </row>
    <row r="239" spans="1:6" s="34" customFormat="1" ht="18" x14ac:dyDescent="0.3">
      <c r="A239" s="181" t="s">
        <v>199</v>
      </c>
      <c r="B239" s="207"/>
      <c r="C239" s="207"/>
      <c r="D239" s="207"/>
      <c r="E239" s="207"/>
      <c r="F239" s="33"/>
    </row>
    <row r="240" spans="1:6" s="34" customFormat="1" ht="18" x14ac:dyDescent="0.3">
      <c r="A240" s="148">
        <f>A238+1</f>
        <v>160</v>
      </c>
      <c r="B240" s="149" t="s">
        <v>200</v>
      </c>
      <c r="C240" s="148" t="s">
        <v>6</v>
      </c>
      <c r="D240" s="148">
        <v>2</v>
      </c>
      <c r="E240" s="149"/>
      <c r="F240" s="33"/>
    </row>
    <row r="241" spans="1:6" s="34" customFormat="1" ht="18" x14ac:dyDescent="0.3">
      <c r="A241" s="181" t="s">
        <v>30</v>
      </c>
      <c r="B241" s="181"/>
      <c r="C241" s="181"/>
      <c r="D241" s="181"/>
      <c r="E241" s="181"/>
      <c r="F241" s="33"/>
    </row>
    <row r="242" spans="1:6" s="34" customFormat="1" ht="18" x14ac:dyDescent="0.35">
      <c r="A242" s="73">
        <f>A240+1</f>
        <v>161</v>
      </c>
      <c r="B242" s="106" t="s">
        <v>28</v>
      </c>
      <c r="C242" s="94" t="s">
        <v>0</v>
      </c>
      <c r="D242" s="159">
        <f>3.14*(0.159+0.06)*0.06*8</f>
        <v>0.3300768</v>
      </c>
      <c r="E242" s="160"/>
      <c r="F242" s="33"/>
    </row>
    <row r="243" spans="1:6" s="34" customFormat="1" ht="18" x14ac:dyDescent="0.35">
      <c r="A243" s="73">
        <f>A242+1</f>
        <v>162</v>
      </c>
      <c r="B243" s="106" t="s">
        <v>29</v>
      </c>
      <c r="C243" s="94" t="s">
        <v>14</v>
      </c>
      <c r="D243" s="161">
        <f>3.14*(0.159+0.12)*8</f>
        <v>7.0084800000000005</v>
      </c>
      <c r="E243" s="160"/>
      <c r="F243" s="33"/>
    </row>
    <row r="244" spans="1:6" s="34" customFormat="1" ht="18" x14ac:dyDescent="0.35">
      <c r="A244" s="73">
        <f>A243+1</f>
        <v>163</v>
      </c>
      <c r="B244" s="106" t="s">
        <v>264</v>
      </c>
      <c r="C244" s="94" t="s">
        <v>133</v>
      </c>
      <c r="D244" s="162" t="s">
        <v>302</v>
      </c>
      <c r="E244" s="160"/>
      <c r="F244" s="33"/>
    </row>
    <row r="245" spans="1:6" s="34" customFormat="1" ht="18" x14ac:dyDescent="0.3">
      <c r="A245" s="208" t="s">
        <v>230</v>
      </c>
      <c r="B245" s="208"/>
      <c r="C245" s="208"/>
      <c r="D245" s="208"/>
      <c r="E245" s="208"/>
      <c r="F245" s="33"/>
    </row>
    <row r="246" spans="1:6" s="34" customFormat="1" ht="18" x14ac:dyDescent="0.3">
      <c r="A246" s="206" t="s">
        <v>231</v>
      </c>
      <c r="B246" s="206"/>
      <c r="C246" s="206"/>
      <c r="D246" s="206"/>
      <c r="E246" s="206"/>
      <c r="F246" s="33"/>
    </row>
    <row r="247" spans="1:6" s="34" customFormat="1" ht="31" x14ac:dyDescent="0.3">
      <c r="A247" s="110">
        <f>A244+1</f>
        <v>164</v>
      </c>
      <c r="B247" s="107" t="s">
        <v>262</v>
      </c>
      <c r="C247" s="23" t="s">
        <v>33</v>
      </c>
      <c r="D247" s="23">
        <v>246</v>
      </c>
      <c r="E247" s="107"/>
      <c r="F247" s="33"/>
    </row>
    <row r="248" spans="1:6" s="34" customFormat="1" ht="18" x14ac:dyDescent="0.3">
      <c r="A248" s="206" t="s">
        <v>232</v>
      </c>
      <c r="B248" s="206"/>
      <c r="C248" s="206"/>
      <c r="D248" s="206"/>
      <c r="E248" s="206"/>
      <c r="F248" s="33"/>
    </row>
    <row r="249" spans="1:6" s="34" customFormat="1" ht="18" x14ac:dyDescent="0.3">
      <c r="A249" s="110">
        <f>A247+1</f>
        <v>165</v>
      </c>
      <c r="B249" s="107" t="s">
        <v>233</v>
      </c>
      <c r="C249" s="23" t="s">
        <v>33</v>
      </c>
      <c r="D249" s="23">
        <v>246</v>
      </c>
      <c r="E249" s="107"/>
      <c r="F249" s="33"/>
    </row>
    <row r="250" spans="1:6" s="34" customFormat="1" ht="18" x14ac:dyDescent="0.3">
      <c r="A250" s="110">
        <f t="shared" ref="A250:A252" si="19">A249+1</f>
        <v>166</v>
      </c>
      <c r="B250" s="107" t="s">
        <v>234</v>
      </c>
      <c r="C250" s="23" t="s">
        <v>33</v>
      </c>
      <c r="D250" s="23">
        <v>246</v>
      </c>
      <c r="E250" s="107"/>
      <c r="F250" s="33"/>
    </row>
    <row r="251" spans="1:6" s="34" customFormat="1" ht="31" x14ac:dyDescent="0.3">
      <c r="A251" s="110">
        <f t="shared" si="19"/>
        <v>167</v>
      </c>
      <c r="B251" s="107" t="s">
        <v>235</v>
      </c>
      <c r="C251" s="23" t="s">
        <v>33</v>
      </c>
      <c r="D251" s="23">
        <v>246</v>
      </c>
      <c r="E251" s="107"/>
      <c r="F251" s="33"/>
    </row>
    <row r="252" spans="1:6" s="34" customFormat="1" ht="18" x14ac:dyDescent="0.3">
      <c r="A252" s="110">
        <f t="shared" si="19"/>
        <v>168</v>
      </c>
      <c r="B252" s="107" t="s">
        <v>50</v>
      </c>
      <c r="C252" s="23" t="s">
        <v>236</v>
      </c>
      <c r="D252" s="23">
        <v>1</v>
      </c>
      <c r="E252" s="107"/>
      <c r="F252" s="33"/>
    </row>
    <row r="253" spans="1:6" s="34" customFormat="1" ht="18" x14ac:dyDescent="0.3">
      <c r="A253" s="204" t="s">
        <v>263</v>
      </c>
      <c r="B253" s="205"/>
      <c r="C253" s="205"/>
      <c r="D253" s="205"/>
      <c r="E253" s="205"/>
      <c r="F253" s="33"/>
    </row>
    <row r="254" spans="1:6" s="34" customFormat="1" ht="18" x14ac:dyDescent="0.3">
      <c r="A254" s="206" t="s">
        <v>91</v>
      </c>
      <c r="B254" s="206"/>
      <c r="C254" s="206"/>
      <c r="D254" s="206"/>
      <c r="E254" s="206"/>
      <c r="F254" s="33"/>
    </row>
    <row r="255" spans="1:6" s="34" customFormat="1" ht="18" x14ac:dyDescent="0.35">
      <c r="A255" s="73">
        <f>A252+1</f>
        <v>169</v>
      </c>
      <c r="B255" s="74" t="s">
        <v>192</v>
      </c>
      <c r="C255" s="73" t="s">
        <v>34</v>
      </c>
      <c r="D255" s="150" t="s">
        <v>201</v>
      </c>
      <c r="E255" s="96"/>
      <c r="F255" s="33"/>
    </row>
    <row r="256" spans="1:6" s="34" customFormat="1" ht="18" x14ac:dyDescent="0.35">
      <c r="A256" s="73">
        <f>A255+1</f>
        <v>170</v>
      </c>
      <c r="B256" s="74" t="s">
        <v>202</v>
      </c>
      <c r="C256" s="23" t="s">
        <v>12</v>
      </c>
      <c r="D256" s="151" t="s">
        <v>203</v>
      </c>
      <c r="E256" s="127"/>
      <c r="F256" s="33"/>
    </row>
    <row r="257" spans="1:6" s="34" customFormat="1" ht="18" x14ac:dyDescent="0.3">
      <c r="A257" s="181" t="s">
        <v>93</v>
      </c>
      <c r="B257" s="181"/>
      <c r="C257" s="181"/>
      <c r="D257" s="181"/>
      <c r="E257" s="181"/>
      <c r="F257" s="33"/>
    </row>
    <row r="258" spans="1:6" s="34" customFormat="1" ht="18" x14ac:dyDescent="0.35">
      <c r="A258" s="73">
        <f>A256+1</f>
        <v>171</v>
      </c>
      <c r="B258" s="80" t="s">
        <v>195</v>
      </c>
      <c r="C258" s="94" t="s">
        <v>14</v>
      </c>
      <c r="D258" s="140">
        <f>0.159*3.14*6*6</f>
        <v>17.97336</v>
      </c>
      <c r="E258" s="140"/>
      <c r="F258" s="33"/>
    </row>
    <row r="259" spans="1:6" s="34" customFormat="1" ht="18" x14ac:dyDescent="0.35">
      <c r="A259" s="73">
        <f>A258+1</f>
        <v>172</v>
      </c>
      <c r="B259" s="79" t="s">
        <v>94</v>
      </c>
      <c r="C259" s="94" t="s">
        <v>14</v>
      </c>
      <c r="D259" s="140">
        <f>D258</f>
        <v>17.97336</v>
      </c>
      <c r="E259" s="140"/>
      <c r="F259" s="33"/>
    </row>
    <row r="260" spans="1:6" s="34" customFormat="1" ht="18" x14ac:dyDescent="0.35">
      <c r="A260" s="73">
        <f t="shared" ref="A260:A262" si="20">A259+1</f>
        <v>173</v>
      </c>
      <c r="B260" s="79" t="s">
        <v>95</v>
      </c>
      <c r="C260" s="94" t="s">
        <v>14</v>
      </c>
      <c r="D260" s="140">
        <f>D259</f>
        <v>17.97336</v>
      </c>
      <c r="E260" s="140"/>
      <c r="F260" s="33"/>
    </row>
    <row r="261" spans="1:6" s="34" customFormat="1" ht="18" x14ac:dyDescent="0.35">
      <c r="A261" s="73">
        <f t="shared" si="20"/>
        <v>174</v>
      </c>
      <c r="B261" s="80" t="s">
        <v>196</v>
      </c>
      <c r="C261" s="94" t="s">
        <v>14</v>
      </c>
      <c r="D261" s="140">
        <f>D260</f>
        <v>17.97336</v>
      </c>
      <c r="E261" s="140"/>
      <c r="F261" s="33"/>
    </row>
    <row r="262" spans="1:6" s="34" customFormat="1" ht="18" x14ac:dyDescent="0.35">
      <c r="A262" s="73">
        <f t="shared" si="20"/>
        <v>175</v>
      </c>
      <c r="B262" s="79" t="s">
        <v>108</v>
      </c>
      <c r="C262" s="97" t="s">
        <v>0</v>
      </c>
      <c r="D262" s="140">
        <f>0.0795*0.0795*3.14*6*6</f>
        <v>0.71444106000000018</v>
      </c>
      <c r="E262" s="140"/>
      <c r="F262" s="33"/>
    </row>
    <row r="263" spans="1:6" s="34" customFormat="1" ht="18" x14ac:dyDescent="0.3">
      <c r="A263" s="206" t="s">
        <v>109</v>
      </c>
      <c r="B263" s="206"/>
      <c r="C263" s="206"/>
      <c r="D263" s="206"/>
      <c r="E263" s="206"/>
      <c r="F263" s="33"/>
    </row>
    <row r="264" spans="1:6" s="34" customFormat="1" ht="18" x14ac:dyDescent="0.35">
      <c r="A264" s="73">
        <f>A262+1</f>
        <v>176</v>
      </c>
      <c r="B264" s="74" t="s">
        <v>197</v>
      </c>
      <c r="C264" s="81" t="s">
        <v>13</v>
      </c>
      <c r="D264" s="152">
        <f>0.2*0.2*6*7.85*10/1000</f>
        <v>1.8840000000000003E-2</v>
      </c>
      <c r="E264" s="128"/>
      <c r="F264" s="33"/>
    </row>
    <row r="265" spans="1:6" s="34" customFormat="1" ht="18" x14ac:dyDescent="0.35">
      <c r="A265" s="73">
        <f>A264+1</f>
        <v>177</v>
      </c>
      <c r="B265" s="74" t="s">
        <v>204</v>
      </c>
      <c r="C265" s="81" t="s">
        <v>13</v>
      </c>
      <c r="D265" s="154">
        <f>20.99*10/1000</f>
        <v>0.20989999999999998</v>
      </c>
      <c r="E265" s="128"/>
      <c r="F265" s="33"/>
    </row>
    <row r="266" spans="1:6" s="34" customFormat="1" ht="18" x14ac:dyDescent="0.3">
      <c r="A266" s="181" t="s">
        <v>93</v>
      </c>
      <c r="B266" s="181"/>
      <c r="C266" s="181"/>
      <c r="D266" s="181"/>
      <c r="E266" s="181"/>
      <c r="F266" s="33"/>
    </row>
    <row r="267" spans="1:6" s="34" customFormat="1" ht="18" x14ac:dyDescent="0.35">
      <c r="A267" s="73">
        <f>A265+1</f>
        <v>178</v>
      </c>
      <c r="B267" s="80" t="s">
        <v>195</v>
      </c>
      <c r="C267" s="94" t="s">
        <v>14</v>
      </c>
      <c r="D267" s="140">
        <f>(0.2*0.2*6*2)+0.12*4*10</f>
        <v>5.28</v>
      </c>
      <c r="E267" s="100"/>
      <c r="F267" s="33"/>
    </row>
    <row r="268" spans="1:6" s="34" customFormat="1" ht="18" x14ac:dyDescent="0.35">
      <c r="A268" s="73">
        <f>A267+1</f>
        <v>179</v>
      </c>
      <c r="B268" s="79" t="s">
        <v>94</v>
      </c>
      <c r="C268" s="94" t="s">
        <v>14</v>
      </c>
      <c r="D268" s="140">
        <f>D267</f>
        <v>5.28</v>
      </c>
      <c r="E268" s="76"/>
      <c r="F268" s="33"/>
    </row>
    <row r="269" spans="1:6" s="34" customFormat="1" ht="18" x14ac:dyDescent="0.35">
      <c r="A269" s="73">
        <f>A268+1</f>
        <v>180</v>
      </c>
      <c r="B269" s="79" t="s">
        <v>95</v>
      </c>
      <c r="C269" s="94" t="s">
        <v>14</v>
      </c>
      <c r="D269" s="140">
        <f>D268</f>
        <v>5.28</v>
      </c>
      <c r="E269" s="76"/>
      <c r="F269" s="33"/>
    </row>
    <row r="270" spans="1:6" s="34" customFormat="1" ht="18" x14ac:dyDescent="0.35">
      <c r="A270" s="73">
        <f>A269+1</f>
        <v>181</v>
      </c>
      <c r="B270" s="80" t="s">
        <v>98</v>
      </c>
      <c r="C270" s="94" t="s">
        <v>14</v>
      </c>
      <c r="D270" s="140">
        <f>D269</f>
        <v>5.28</v>
      </c>
      <c r="E270" s="76"/>
      <c r="F270" s="33"/>
    </row>
    <row r="271" spans="1:6" s="34" customFormat="1" ht="18" x14ac:dyDescent="0.3">
      <c r="A271" s="206" t="s">
        <v>238</v>
      </c>
      <c r="B271" s="206"/>
      <c r="C271" s="206"/>
      <c r="D271" s="206"/>
      <c r="E271" s="206"/>
      <c r="F271" s="33"/>
    </row>
    <row r="272" spans="1:6" s="34" customFormat="1" ht="18" x14ac:dyDescent="0.3">
      <c r="A272" s="73">
        <f>A270+1</f>
        <v>182</v>
      </c>
      <c r="B272" s="80" t="s">
        <v>239</v>
      </c>
      <c r="C272" s="82" t="s">
        <v>6</v>
      </c>
      <c r="D272" s="163">
        <v>7</v>
      </c>
      <c r="E272" s="209" t="s">
        <v>245</v>
      </c>
      <c r="F272" s="33"/>
    </row>
    <row r="273" spans="1:6" s="34" customFormat="1" ht="18" x14ac:dyDescent="0.3">
      <c r="A273" s="73">
        <f>A272+1</f>
        <v>183</v>
      </c>
      <c r="B273" s="80" t="s">
        <v>240</v>
      </c>
      <c r="C273" s="82" t="s">
        <v>241</v>
      </c>
      <c r="D273" s="163">
        <v>6</v>
      </c>
      <c r="E273" s="209"/>
      <c r="F273" s="33"/>
    </row>
    <row r="274" spans="1:6" s="34" customFormat="1" ht="18" x14ac:dyDescent="0.3">
      <c r="A274" s="73">
        <f>A273+1</f>
        <v>184</v>
      </c>
      <c r="B274" s="153" t="s">
        <v>242</v>
      </c>
      <c r="C274" s="82" t="s">
        <v>241</v>
      </c>
      <c r="D274" s="23">
        <v>1</v>
      </c>
      <c r="E274" s="209"/>
      <c r="F274" s="33"/>
    </row>
    <row r="275" spans="1:6" s="34" customFormat="1" ht="18" x14ac:dyDescent="0.3">
      <c r="A275" s="181" t="s">
        <v>265</v>
      </c>
      <c r="B275" s="181"/>
      <c r="C275" s="181"/>
      <c r="D275" s="181"/>
      <c r="E275" s="181"/>
      <c r="F275" s="33"/>
    </row>
    <row r="276" spans="1:6" s="34" customFormat="1" ht="18" x14ac:dyDescent="0.3">
      <c r="A276" s="82">
        <f>A274+1</f>
        <v>185</v>
      </c>
      <c r="B276" s="96" t="s">
        <v>276</v>
      </c>
      <c r="C276" s="82" t="s">
        <v>6</v>
      </c>
      <c r="D276" s="82">
        <v>2</v>
      </c>
      <c r="E276" s="164"/>
      <c r="F276" s="33"/>
    </row>
    <row r="277" spans="1:6" s="34" customFormat="1" ht="18" x14ac:dyDescent="0.3">
      <c r="A277" s="165">
        <f>A276+1</f>
        <v>186</v>
      </c>
      <c r="B277" s="153" t="s">
        <v>266</v>
      </c>
      <c r="C277" s="82" t="s">
        <v>6</v>
      </c>
      <c r="D277" s="23">
        <v>1</v>
      </c>
      <c r="E277" s="166"/>
      <c r="F277" s="33"/>
    </row>
    <row r="278" spans="1:6" s="34" customFormat="1" ht="18" x14ac:dyDescent="0.3">
      <c r="A278" s="165">
        <f>A277+1</f>
        <v>187</v>
      </c>
      <c r="B278" s="167" t="s">
        <v>278</v>
      </c>
      <c r="C278" s="168" t="s">
        <v>6</v>
      </c>
      <c r="D278" s="169">
        <v>1</v>
      </c>
      <c r="E278" s="164" t="s">
        <v>277</v>
      </c>
      <c r="F278" s="33"/>
    </row>
    <row r="279" spans="1:6" s="22" customFormat="1" ht="20.25" customHeight="1" x14ac:dyDescent="0.3">
      <c r="A279" s="171" t="s">
        <v>58</v>
      </c>
      <c r="B279" s="172"/>
      <c r="C279" s="172"/>
      <c r="D279" s="172"/>
      <c r="E279" s="173"/>
    </row>
    <row r="280" spans="1:6" s="22" customFormat="1" ht="29.25" customHeight="1" x14ac:dyDescent="0.3">
      <c r="A280" s="73">
        <f>A278+1</f>
        <v>188</v>
      </c>
      <c r="B280" s="100" t="s">
        <v>271</v>
      </c>
      <c r="C280" s="23" t="s">
        <v>33</v>
      </c>
      <c r="D280" s="82">
        <f>100*4</f>
        <v>400</v>
      </c>
      <c r="E280" s="137"/>
    </row>
    <row r="281" spans="1:6" s="22" customFormat="1" ht="31.5" customHeight="1" x14ac:dyDescent="0.3">
      <c r="A281" s="73">
        <f>A280+1</f>
        <v>189</v>
      </c>
      <c r="B281" s="138" t="s">
        <v>272</v>
      </c>
      <c r="C281" s="23" t="s">
        <v>33</v>
      </c>
      <c r="D281" s="82">
        <f>40*4</f>
        <v>160</v>
      </c>
      <c r="E281" s="137"/>
    </row>
    <row r="282" spans="1:6" s="22" customFormat="1" ht="20.25" customHeight="1" x14ac:dyDescent="0.3">
      <c r="A282" s="73">
        <f>A281+1</f>
        <v>190</v>
      </c>
      <c r="B282" s="138" t="s">
        <v>151</v>
      </c>
      <c r="C282" s="23" t="s">
        <v>6</v>
      </c>
      <c r="D282" s="82">
        <v>128</v>
      </c>
      <c r="E282" s="137"/>
    </row>
    <row r="283" spans="1:6" s="22" customFormat="1" ht="20.25" customHeight="1" x14ac:dyDescent="0.3">
      <c r="A283" s="73">
        <f>A282+1</f>
        <v>191</v>
      </c>
      <c r="B283" s="138" t="s">
        <v>152</v>
      </c>
      <c r="C283" s="23" t="s">
        <v>6</v>
      </c>
      <c r="D283" s="82">
        <v>32</v>
      </c>
      <c r="E283" s="137"/>
    </row>
    <row r="284" spans="1:6" s="22" customFormat="1" ht="20.25" customHeight="1" x14ac:dyDescent="0.3">
      <c r="A284" s="73">
        <f>A283+1</f>
        <v>192</v>
      </c>
      <c r="B284" s="138" t="s">
        <v>292</v>
      </c>
      <c r="C284" s="23" t="s">
        <v>6</v>
      </c>
      <c r="D284" s="82">
        <f>16*4</f>
        <v>64</v>
      </c>
      <c r="E284" s="137"/>
    </row>
    <row r="285" spans="1:6" s="22" customFormat="1" ht="30" customHeight="1" x14ac:dyDescent="0.3">
      <c r="A285" s="73">
        <f>A284+1</f>
        <v>193</v>
      </c>
      <c r="B285" s="138" t="s">
        <v>291</v>
      </c>
      <c r="C285" s="23" t="s">
        <v>6</v>
      </c>
      <c r="D285" s="82">
        <f>16*4</f>
        <v>64</v>
      </c>
      <c r="E285" s="137"/>
    </row>
    <row r="286" spans="1:6" s="22" customFormat="1" ht="20.25" customHeight="1" x14ac:dyDescent="0.3">
      <c r="A286" s="73">
        <f t="shared" ref="A286:A335" si="21">A285+1</f>
        <v>194</v>
      </c>
      <c r="B286" s="138" t="s">
        <v>135</v>
      </c>
      <c r="C286" s="23" t="s">
        <v>33</v>
      </c>
      <c r="D286" s="82">
        <f>30*4</f>
        <v>120</v>
      </c>
      <c r="E286" s="137"/>
    </row>
    <row r="287" spans="1:6" s="22" customFormat="1" ht="20.25" customHeight="1" x14ac:dyDescent="0.3">
      <c r="A287" s="73">
        <f t="shared" si="21"/>
        <v>195</v>
      </c>
      <c r="B287" s="138" t="s">
        <v>207</v>
      </c>
      <c r="C287" s="23" t="s">
        <v>6</v>
      </c>
      <c r="D287" s="82">
        <v>64</v>
      </c>
      <c r="E287" s="137"/>
    </row>
    <row r="288" spans="1:6" s="22" customFormat="1" ht="20.25" customHeight="1" x14ac:dyDescent="0.3">
      <c r="A288" s="73">
        <f t="shared" si="21"/>
        <v>196</v>
      </c>
      <c r="B288" s="138" t="s">
        <v>136</v>
      </c>
      <c r="C288" s="23" t="s">
        <v>6</v>
      </c>
      <c r="D288" s="82">
        <f>8*4</f>
        <v>32</v>
      </c>
      <c r="E288" s="137"/>
    </row>
    <row r="289" spans="1:5" s="22" customFormat="1" ht="20.25" customHeight="1" x14ac:dyDescent="0.3">
      <c r="A289" s="73">
        <f t="shared" si="21"/>
        <v>197</v>
      </c>
      <c r="B289" s="138" t="s">
        <v>292</v>
      </c>
      <c r="C289" s="23" t="s">
        <v>6</v>
      </c>
      <c r="D289" s="82">
        <f>8*4</f>
        <v>32</v>
      </c>
      <c r="E289" s="137"/>
    </row>
    <row r="290" spans="1:5" s="22" customFormat="1" ht="20.25" customHeight="1" x14ac:dyDescent="0.3">
      <c r="A290" s="73">
        <f>A289+1</f>
        <v>198</v>
      </c>
      <c r="B290" s="138" t="s">
        <v>154</v>
      </c>
      <c r="C290" s="23" t="s">
        <v>33</v>
      </c>
      <c r="D290" s="82">
        <v>40</v>
      </c>
      <c r="E290" s="137"/>
    </row>
    <row r="291" spans="1:5" s="22" customFormat="1" ht="30.75" customHeight="1" x14ac:dyDescent="0.3">
      <c r="A291" s="73">
        <f t="shared" si="21"/>
        <v>199</v>
      </c>
      <c r="B291" s="138" t="s">
        <v>208</v>
      </c>
      <c r="C291" s="23" t="s">
        <v>6</v>
      </c>
      <c r="D291" s="82">
        <v>16</v>
      </c>
      <c r="E291" s="137"/>
    </row>
    <row r="292" spans="1:5" s="22" customFormat="1" ht="20.25" customHeight="1" x14ac:dyDescent="0.3">
      <c r="A292" s="73">
        <f t="shared" si="21"/>
        <v>200</v>
      </c>
      <c r="B292" s="138" t="s">
        <v>137</v>
      </c>
      <c r="C292" s="23" t="s">
        <v>6</v>
      </c>
      <c r="D292" s="82">
        <v>8</v>
      </c>
      <c r="E292" s="137"/>
    </row>
    <row r="293" spans="1:5" s="22" customFormat="1" ht="33.75" customHeight="1" x14ac:dyDescent="0.3">
      <c r="A293" s="73">
        <f t="shared" si="21"/>
        <v>201</v>
      </c>
      <c r="B293" s="138" t="s">
        <v>156</v>
      </c>
      <c r="C293" s="23" t="s">
        <v>33</v>
      </c>
      <c r="D293" s="82">
        <v>524</v>
      </c>
      <c r="E293" s="137"/>
    </row>
    <row r="294" spans="1:5" s="22" customFormat="1" ht="20.25" customHeight="1" x14ac:dyDescent="0.3">
      <c r="A294" s="73">
        <f t="shared" si="21"/>
        <v>202</v>
      </c>
      <c r="B294" s="138" t="s">
        <v>155</v>
      </c>
      <c r="C294" s="23" t="s">
        <v>6</v>
      </c>
      <c r="D294" s="82">
        <v>29</v>
      </c>
      <c r="E294" s="137"/>
    </row>
    <row r="295" spans="1:5" s="22" customFormat="1" ht="20.25" customHeight="1" x14ac:dyDescent="0.3">
      <c r="A295" s="73">
        <f t="shared" si="21"/>
        <v>203</v>
      </c>
      <c r="B295" s="138" t="s">
        <v>138</v>
      </c>
      <c r="C295" s="23" t="s">
        <v>6</v>
      </c>
      <c r="D295" s="82">
        <v>8</v>
      </c>
      <c r="E295" s="137"/>
    </row>
    <row r="296" spans="1:5" s="22" customFormat="1" ht="34.5" customHeight="1" x14ac:dyDescent="0.3">
      <c r="A296" s="73">
        <f t="shared" si="21"/>
        <v>204</v>
      </c>
      <c r="B296" s="138" t="s">
        <v>293</v>
      </c>
      <c r="C296" s="23" t="s">
        <v>33</v>
      </c>
      <c r="D296" s="82">
        <v>29</v>
      </c>
      <c r="E296" s="137"/>
    </row>
    <row r="297" spans="1:5" s="22" customFormat="1" ht="20.25" customHeight="1" x14ac:dyDescent="0.3">
      <c r="A297" s="73">
        <f t="shared" si="21"/>
        <v>205</v>
      </c>
      <c r="B297" s="138" t="s">
        <v>153</v>
      </c>
      <c r="C297" s="23" t="s">
        <v>6</v>
      </c>
      <c r="D297" s="82">
        <v>6</v>
      </c>
      <c r="E297" s="137"/>
    </row>
    <row r="298" spans="1:5" s="22" customFormat="1" ht="40.5" customHeight="1" x14ac:dyDescent="0.3">
      <c r="A298" s="73">
        <f t="shared" si="21"/>
        <v>206</v>
      </c>
      <c r="B298" s="138" t="s">
        <v>139</v>
      </c>
      <c r="C298" s="23" t="s">
        <v>6</v>
      </c>
      <c r="D298" s="82">
        <v>2</v>
      </c>
      <c r="E298" s="137"/>
    </row>
    <row r="299" spans="1:5" s="22" customFormat="1" ht="48.75" customHeight="1" x14ac:dyDescent="0.3">
      <c r="A299" s="73">
        <f t="shared" si="21"/>
        <v>207</v>
      </c>
      <c r="B299" s="138" t="s">
        <v>176</v>
      </c>
      <c r="C299" s="23" t="s">
        <v>33</v>
      </c>
      <c r="D299" s="82">
        <f>178/2</f>
        <v>89</v>
      </c>
      <c r="E299" s="137"/>
    </row>
    <row r="300" spans="1:5" s="22" customFormat="1" ht="20.25" customHeight="1" x14ac:dyDescent="0.3">
      <c r="A300" s="73">
        <f t="shared" si="21"/>
        <v>208</v>
      </c>
      <c r="B300" s="138" t="s">
        <v>286</v>
      </c>
      <c r="C300" s="23" t="s">
        <v>6</v>
      </c>
      <c r="D300" s="82">
        <v>14</v>
      </c>
      <c r="E300" s="137"/>
    </row>
    <row r="301" spans="1:5" s="22" customFormat="1" ht="44.25" customHeight="1" x14ac:dyDescent="0.3">
      <c r="A301" s="73">
        <f t="shared" si="21"/>
        <v>209</v>
      </c>
      <c r="B301" s="138" t="s">
        <v>140</v>
      </c>
      <c r="C301" s="23" t="s">
        <v>6</v>
      </c>
      <c r="D301" s="82">
        <v>2</v>
      </c>
      <c r="E301" s="137"/>
    </row>
    <row r="302" spans="1:5" s="22" customFormat="1" ht="33" customHeight="1" x14ac:dyDescent="0.3">
      <c r="A302" s="73">
        <f t="shared" si="21"/>
        <v>210</v>
      </c>
      <c r="B302" s="138" t="s">
        <v>141</v>
      </c>
      <c r="C302" s="23" t="s">
        <v>33</v>
      </c>
      <c r="D302" s="82">
        <f>24</f>
        <v>24</v>
      </c>
      <c r="E302" s="137"/>
    </row>
    <row r="303" spans="1:5" s="22" customFormat="1" ht="20.25" customHeight="1" x14ac:dyDescent="0.3">
      <c r="A303" s="73">
        <f t="shared" si="21"/>
        <v>211</v>
      </c>
      <c r="B303" s="138" t="s">
        <v>287</v>
      </c>
      <c r="C303" s="23" t="s">
        <v>6</v>
      </c>
      <c r="D303" s="82">
        <v>4</v>
      </c>
      <c r="E303" s="137"/>
    </row>
    <row r="304" spans="1:5" s="22" customFormat="1" ht="35.25" customHeight="1" x14ac:dyDescent="0.3">
      <c r="A304" s="73">
        <f t="shared" si="21"/>
        <v>212</v>
      </c>
      <c r="B304" s="138" t="s">
        <v>142</v>
      </c>
      <c r="C304" s="23" t="s">
        <v>6</v>
      </c>
      <c r="D304" s="82">
        <v>2</v>
      </c>
      <c r="E304" s="137"/>
    </row>
    <row r="305" spans="1:5" s="22" customFormat="1" ht="41.25" customHeight="1" x14ac:dyDescent="0.3">
      <c r="A305" s="73">
        <f t="shared" si="21"/>
        <v>213</v>
      </c>
      <c r="B305" s="138" t="s">
        <v>143</v>
      </c>
      <c r="C305" s="23" t="s">
        <v>33</v>
      </c>
      <c r="D305" s="82">
        <f>20</f>
        <v>20</v>
      </c>
      <c r="E305" s="137"/>
    </row>
    <row r="306" spans="1:5" s="22" customFormat="1" ht="20.25" customHeight="1" x14ac:dyDescent="0.3">
      <c r="A306" s="73">
        <f t="shared" si="21"/>
        <v>214</v>
      </c>
      <c r="B306" s="138" t="s">
        <v>288</v>
      </c>
      <c r="C306" s="23" t="s">
        <v>6</v>
      </c>
      <c r="D306" s="82">
        <v>8</v>
      </c>
      <c r="E306" s="137"/>
    </row>
    <row r="307" spans="1:5" s="22" customFormat="1" ht="31.5" customHeight="1" x14ac:dyDescent="0.3">
      <c r="A307" s="73">
        <f t="shared" si="21"/>
        <v>215</v>
      </c>
      <c r="B307" s="138" t="s">
        <v>294</v>
      </c>
      <c r="C307" s="23" t="s">
        <v>6</v>
      </c>
      <c r="D307" s="82">
        <v>4</v>
      </c>
      <c r="E307" s="137"/>
    </row>
    <row r="308" spans="1:5" s="22" customFormat="1" ht="34.5" customHeight="1" x14ac:dyDescent="0.3">
      <c r="A308" s="73">
        <f t="shared" si="21"/>
        <v>216</v>
      </c>
      <c r="B308" s="138" t="s">
        <v>295</v>
      </c>
      <c r="C308" s="23" t="s">
        <v>33</v>
      </c>
      <c r="D308" s="82">
        <v>65</v>
      </c>
      <c r="E308" s="137"/>
    </row>
    <row r="309" spans="1:5" s="22" customFormat="1" ht="20.25" customHeight="1" x14ac:dyDescent="0.3">
      <c r="A309" s="73">
        <f t="shared" si="21"/>
        <v>217</v>
      </c>
      <c r="B309" s="138" t="s">
        <v>285</v>
      </c>
      <c r="C309" s="23" t="s">
        <v>6</v>
      </c>
      <c r="D309" s="82">
        <v>9</v>
      </c>
      <c r="E309" s="137"/>
    </row>
    <row r="310" spans="1:5" s="22" customFormat="1" ht="30" customHeight="1" x14ac:dyDescent="0.3">
      <c r="A310" s="73">
        <f t="shared" si="21"/>
        <v>218</v>
      </c>
      <c r="B310" s="138" t="s">
        <v>144</v>
      </c>
      <c r="C310" s="23" t="s">
        <v>6</v>
      </c>
      <c r="D310" s="82">
        <v>2</v>
      </c>
      <c r="E310" s="137"/>
    </row>
    <row r="311" spans="1:5" s="22" customFormat="1" ht="32.25" customHeight="1" x14ac:dyDescent="0.3">
      <c r="A311" s="73">
        <f t="shared" si="21"/>
        <v>219</v>
      </c>
      <c r="B311" s="138" t="s">
        <v>145</v>
      </c>
      <c r="C311" s="23" t="s">
        <v>33</v>
      </c>
      <c r="D311" s="82">
        <v>145</v>
      </c>
      <c r="E311" s="137"/>
    </row>
    <row r="312" spans="1:5" s="22" customFormat="1" ht="20.25" customHeight="1" x14ac:dyDescent="0.3">
      <c r="A312" s="73">
        <f t="shared" si="21"/>
        <v>220</v>
      </c>
      <c r="B312" s="138" t="s">
        <v>157</v>
      </c>
      <c r="C312" s="23" t="s">
        <v>6</v>
      </c>
      <c r="D312" s="82">
        <v>10</v>
      </c>
      <c r="E312" s="137"/>
    </row>
    <row r="313" spans="1:5" s="22" customFormat="1" ht="20.25" customHeight="1" x14ac:dyDescent="0.3">
      <c r="A313" s="73">
        <f t="shared" si="21"/>
        <v>221</v>
      </c>
      <c r="B313" s="138" t="s">
        <v>289</v>
      </c>
      <c r="C313" s="23" t="s">
        <v>6</v>
      </c>
      <c r="D313" s="82">
        <v>9</v>
      </c>
      <c r="E313" s="137"/>
    </row>
    <row r="314" spans="1:5" s="22" customFormat="1" ht="31.5" customHeight="1" x14ac:dyDescent="0.3">
      <c r="A314" s="73">
        <f t="shared" si="21"/>
        <v>222</v>
      </c>
      <c r="B314" s="138" t="s">
        <v>146</v>
      </c>
      <c r="C314" s="23" t="s">
        <v>6</v>
      </c>
      <c r="D314" s="82">
        <v>2</v>
      </c>
      <c r="E314" s="137"/>
    </row>
    <row r="315" spans="1:5" s="22" customFormat="1" ht="20.25" customHeight="1" x14ac:dyDescent="0.3">
      <c r="A315" s="73">
        <f t="shared" si="21"/>
        <v>223</v>
      </c>
      <c r="B315" s="138" t="s">
        <v>158</v>
      </c>
      <c r="C315" s="23" t="s">
        <v>6</v>
      </c>
      <c r="D315" s="82">
        <v>1</v>
      </c>
      <c r="E315" s="137"/>
    </row>
    <row r="316" spans="1:5" s="22" customFormat="1" ht="33" customHeight="1" x14ac:dyDescent="0.3">
      <c r="A316" s="73">
        <f t="shared" si="21"/>
        <v>224</v>
      </c>
      <c r="B316" s="138" t="s">
        <v>147</v>
      </c>
      <c r="C316" s="23" t="s">
        <v>6</v>
      </c>
      <c r="D316" s="82">
        <v>1</v>
      </c>
      <c r="E316" s="137"/>
    </row>
    <row r="317" spans="1:5" s="22" customFormat="1" ht="20.25" customHeight="1" x14ac:dyDescent="0.3">
      <c r="A317" s="73">
        <f t="shared" si="21"/>
        <v>225</v>
      </c>
      <c r="B317" s="138" t="s">
        <v>159</v>
      </c>
      <c r="C317" s="23" t="s">
        <v>6</v>
      </c>
      <c r="D317" s="82">
        <v>1</v>
      </c>
      <c r="E317" s="137"/>
    </row>
    <row r="318" spans="1:5" s="22" customFormat="1" ht="20.25" customHeight="1" x14ac:dyDescent="0.3">
      <c r="A318" s="73">
        <f t="shared" si="21"/>
        <v>226</v>
      </c>
      <c r="B318" s="138" t="s">
        <v>160</v>
      </c>
      <c r="C318" s="23" t="s">
        <v>33</v>
      </c>
      <c r="D318" s="82">
        <v>50</v>
      </c>
      <c r="E318" s="137"/>
    </row>
    <row r="319" spans="1:5" s="22" customFormat="1" ht="20.25" customHeight="1" x14ac:dyDescent="0.3">
      <c r="A319" s="73">
        <f t="shared" si="21"/>
        <v>227</v>
      </c>
      <c r="B319" s="138" t="s">
        <v>169</v>
      </c>
      <c r="C319" s="23" t="s">
        <v>33</v>
      </c>
      <c r="D319" s="82">
        <v>30</v>
      </c>
      <c r="E319" s="137"/>
    </row>
    <row r="320" spans="1:5" s="22" customFormat="1" ht="20.25" customHeight="1" x14ac:dyDescent="0.3">
      <c r="A320" s="73">
        <f t="shared" si="21"/>
        <v>228</v>
      </c>
      <c r="B320" s="138" t="s">
        <v>161</v>
      </c>
      <c r="C320" s="23" t="s">
        <v>33</v>
      </c>
      <c r="D320" s="82">
        <v>30</v>
      </c>
      <c r="E320" s="137"/>
    </row>
    <row r="321" spans="1:5" s="22" customFormat="1" ht="20.25" customHeight="1" x14ac:dyDescent="0.3">
      <c r="A321" s="73">
        <f t="shared" si="21"/>
        <v>229</v>
      </c>
      <c r="B321" s="92" t="s">
        <v>171</v>
      </c>
      <c r="C321" s="23" t="s">
        <v>33</v>
      </c>
      <c r="D321" s="82">
        <v>40</v>
      </c>
      <c r="E321" s="137"/>
    </row>
    <row r="322" spans="1:5" s="22" customFormat="1" ht="20.25" customHeight="1" x14ac:dyDescent="0.3">
      <c r="A322" s="73">
        <f t="shared" si="21"/>
        <v>230</v>
      </c>
      <c r="B322" s="92" t="s">
        <v>290</v>
      </c>
      <c r="C322" s="23" t="s">
        <v>33</v>
      </c>
      <c r="D322" s="82">
        <v>60</v>
      </c>
      <c r="E322" s="137"/>
    </row>
    <row r="323" spans="1:5" s="22" customFormat="1" ht="20.25" customHeight="1" x14ac:dyDescent="0.3">
      <c r="A323" s="73">
        <f t="shared" si="21"/>
        <v>231</v>
      </c>
      <c r="B323" s="92" t="s">
        <v>165</v>
      </c>
      <c r="C323" s="23" t="s">
        <v>0</v>
      </c>
      <c r="D323" s="82">
        <f>60*0.5*0.4</f>
        <v>12</v>
      </c>
      <c r="E323" s="137"/>
    </row>
    <row r="324" spans="1:5" s="22" customFormat="1" ht="20.25" customHeight="1" x14ac:dyDescent="0.3">
      <c r="A324" s="73">
        <f t="shared" si="21"/>
        <v>232</v>
      </c>
      <c r="B324" s="92" t="s">
        <v>166</v>
      </c>
      <c r="C324" s="23" t="s">
        <v>0</v>
      </c>
      <c r="D324" s="82">
        <f>60*0.5*0.4</f>
        <v>12</v>
      </c>
      <c r="E324" s="137"/>
    </row>
    <row r="325" spans="1:5" s="22" customFormat="1" ht="20.25" customHeight="1" x14ac:dyDescent="0.3">
      <c r="A325" s="73">
        <f t="shared" si="21"/>
        <v>233</v>
      </c>
      <c r="B325" s="138" t="s">
        <v>177</v>
      </c>
      <c r="C325" s="23" t="s">
        <v>6</v>
      </c>
      <c r="D325" s="82">
        <v>4</v>
      </c>
      <c r="E325" s="137"/>
    </row>
    <row r="326" spans="1:5" s="22" customFormat="1" ht="20.25" customHeight="1" x14ac:dyDescent="0.3">
      <c r="A326" s="73">
        <f t="shared" si="21"/>
        <v>234</v>
      </c>
      <c r="B326" s="138" t="s">
        <v>148</v>
      </c>
      <c r="C326" s="23" t="s">
        <v>6</v>
      </c>
      <c r="D326" s="82">
        <v>4</v>
      </c>
      <c r="E326" s="137"/>
    </row>
    <row r="327" spans="1:5" s="22" customFormat="1" ht="20.25" customHeight="1" x14ac:dyDescent="0.3">
      <c r="A327" s="73">
        <f t="shared" si="21"/>
        <v>235</v>
      </c>
      <c r="B327" s="138" t="s">
        <v>149</v>
      </c>
      <c r="C327" s="23" t="s">
        <v>6</v>
      </c>
      <c r="D327" s="82">
        <v>36</v>
      </c>
      <c r="E327" s="137"/>
    </row>
    <row r="328" spans="1:5" s="22" customFormat="1" ht="20.25" customHeight="1" x14ac:dyDescent="0.3">
      <c r="A328" s="73">
        <f t="shared" si="21"/>
        <v>236</v>
      </c>
      <c r="B328" s="138" t="s">
        <v>150</v>
      </c>
      <c r="C328" s="23" t="s">
        <v>6</v>
      </c>
      <c r="D328" s="82">
        <v>1</v>
      </c>
      <c r="E328" s="137"/>
    </row>
    <row r="329" spans="1:5" s="22" customFormat="1" ht="33.75" customHeight="1" x14ac:dyDescent="0.3">
      <c r="A329" s="73">
        <f t="shared" si="21"/>
        <v>237</v>
      </c>
      <c r="B329" s="138" t="s">
        <v>209</v>
      </c>
      <c r="C329" s="23" t="s">
        <v>6</v>
      </c>
      <c r="D329" s="82">
        <v>131</v>
      </c>
      <c r="E329" s="88"/>
    </row>
    <row r="330" spans="1:5" s="22" customFormat="1" ht="25.5" customHeight="1" x14ac:dyDescent="0.3">
      <c r="A330" s="73">
        <f t="shared" si="21"/>
        <v>238</v>
      </c>
      <c r="B330" s="138" t="s">
        <v>285</v>
      </c>
      <c r="C330" s="23" t="s">
        <v>6</v>
      </c>
      <c r="D330" s="82">
        <v>20</v>
      </c>
      <c r="E330" s="88"/>
    </row>
    <row r="331" spans="1:5" s="22" customFormat="1" ht="27.75" customHeight="1" x14ac:dyDescent="0.3">
      <c r="A331" s="73">
        <f t="shared" si="21"/>
        <v>239</v>
      </c>
      <c r="B331" s="138" t="s">
        <v>168</v>
      </c>
      <c r="C331" s="23" t="s">
        <v>6</v>
      </c>
      <c r="D331" s="82">
        <v>4</v>
      </c>
      <c r="E331" s="88"/>
    </row>
    <row r="332" spans="1:5" s="22" customFormat="1" ht="21" customHeight="1" x14ac:dyDescent="0.3">
      <c r="A332" s="73">
        <f t="shared" si="21"/>
        <v>240</v>
      </c>
      <c r="B332" s="138" t="s">
        <v>210</v>
      </c>
      <c r="C332" s="23" t="s">
        <v>33</v>
      </c>
      <c r="D332" s="82">
        <v>40</v>
      </c>
      <c r="E332" s="88"/>
    </row>
    <row r="333" spans="1:5" s="22" customFormat="1" ht="21" customHeight="1" x14ac:dyDescent="0.3">
      <c r="A333" s="73">
        <f t="shared" si="21"/>
        <v>241</v>
      </c>
      <c r="B333" s="138" t="s">
        <v>170</v>
      </c>
      <c r="C333" s="23" t="s">
        <v>6</v>
      </c>
      <c r="D333" s="82">
        <v>4</v>
      </c>
      <c r="E333" s="88"/>
    </row>
    <row r="334" spans="1:5" s="22" customFormat="1" ht="21" customHeight="1" x14ac:dyDescent="0.3">
      <c r="A334" s="73">
        <f t="shared" si="21"/>
        <v>242</v>
      </c>
      <c r="B334" s="100" t="s">
        <v>269</v>
      </c>
      <c r="C334" s="23" t="s">
        <v>268</v>
      </c>
      <c r="D334" s="170" t="s">
        <v>270</v>
      </c>
      <c r="E334" s="88"/>
    </row>
    <row r="335" spans="1:5" s="22" customFormat="1" ht="21" customHeight="1" x14ac:dyDescent="0.3">
      <c r="A335" s="73">
        <f t="shared" si="21"/>
        <v>243</v>
      </c>
      <c r="B335" s="92" t="s">
        <v>296</v>
      </c>
      <c r="C335" s="23" t="s">
        <v>33</v>
      </c>
      <c r="D335" s="82">
        <v>30</v>
      </c>
      <c r="E335" s="88"/>
    </row>
    <row r="336" spans="1:5" s="22" customFormat="1" ht="21" customHeight="1" x14ac:dyDescent="0.3">
      <c r="A336" s="171" t="s">
        <v>307</v>
      </c>
      <c r="B336" s="172"/>
      <c r="C336" s="172"/>
      <c r="D336" s="172"/>
      <c r="E336" s="173"/>
    </row>
    <row r="337" spans="1:5" s="22" customFormat="1" ht="33" customHeight="1" x14ac:dyDescent="0.3">
      <c r="A337" s="73">
        <f>A335+1</f>
        <v>244</v>
      </c>
      <c r="B337" s="100" t="s">
        <v>303</v>
      </c>
      <c r="C337" s="23" t="s">
        <v>0</v>
      </c>
      <c r="D337" s="82">
        <f>7*13*0.15</f>
        <v>13.65</v>
      </c>
      <c r="E337" s="137"/>
    </row>
    <row r="338" spans="1:5" s="22" customFormat="1" ht="21" customHeight="1" x14ac:dyDescent="0.3">
      <c r="A338" s="73">
        <f>A337+1</f>
        <v>245</v>
      </c>
      <c r="B338" s="92" t="s">
        <v>304</v>
      </c>
      <c r="C338" s="23" t="s">
        <v>305</v>
      </c>
      <c r="D338" s="82" t="s">
        <v>306</v>
      </c>
      <c r="E338" s="137"/>
    </row>
    <row r="339" spans="1:5" ht="30" customHeight="1" x14ac:dyDescent="0.3">
      <c r="A339" s="199" t="s">
        <v>35</v>
      </c>
      <c r="B339" s="200"/>
      <c r="C339" s="200"/>
      <c r="D339" s="200"/>
      <c r="E339" s="201"/>
    </row>
    <row r="340" spans="1:5" ht="61.5" customHeight="1" x14ac:dyDescent="0.3">
      <c r="A340" s="18">
        <v>1</v>
      </c>
      <c r="B340" s="185" t="s">
        <v>43</v>
      </c>
      <c r="C340" s="186"/>
      <c r="D340" s="186"/>
      <c r="E340" s="187"/>
    </row>
    <row r="341" spans="1:5" ht="31.5" customHeight="1" x14ac:dyDescent="0.3">
      <c r="A341" s="2">
        <v>2</v>
      </c>
      <c r="B341" s="185" t="s">
        <v>44</v>
      </c>
      <c r="C341" s="186"/>
      <c r="D341" s="186"/>
      <c r="E341" s="187"/>
    </row>
    <row r="342" spans="1:5" ht="50.25" customHeight="1" x14ac:dyDescent="0.3">
      <c r="A342" s="2">
        <v>3</v>
      </c>
      <c r="B342" s="185" t="s">
        <v>45</v>
      </c>
      <c r="C342" s="186"/>
      <c r="D342" s="186"/>
      <c r="E342" s="187"/>
    </row>
    <row r="343" spans="1:5" ht="33" customHeight="1" x14ac:dyDescent="0.3">
      <c r="A343" s="2">
        <v>4</v>
      </c>
      <c r="B343" s="185" t="s">
        <v>46</v>
      </c>
      <c r="C343" s="186"/>
      <c r="D343" s="186"/>
      <c r="E343" s="187"/>
    </row>
    <row r="344" spans="1:5" ht="21.75" customHeight="1" x14ac:dyDescent="0.3">
      <c r="A344" s="2">
        <v>5</v>
      </c>
      <c r="B344" s="185" t="s">
        <v>36</v>
      </c>
      <c r="C344" s="186"/>
      <c r="D344" s="186"/>
      <c r="E344" s="187"/>
    </row>
    <row r="345" spans="1:5" ht="25.5" customHeight="1" x14ac:dyDescent="0.3">
      <c r="A345" s="2">
        <v>7</v>
      </c>
      <c r="B345" s="188" t="s">
        <v>244</v>
      </c>
      <c r="C345" s="189"/>
      <c r="D345" s="189"/>
      <c r="E345" s="190"/>
    </row>
    <row r="346" spans="1:5" ht="24.75" customHeight="1" x14ac:dyDescent="0.3">
      <c r="A346" s="2">
        <v>8</v>
      </c>
      <c r="B346" s="185" t="s">
        <v>37</v>
      </c>
      <c r="C346" s="186"/>
      <c r="D346" s="186"/>
      <c r="E346" s="187"/>
    </row>
    <row r="347" spans="1:5" ht="22.5" customHeight="1" x14ac:dyDescent="0.3">
      <c r="A347" s="2">
        <v>9</v>
      </c>
      <c r="B347" s="185" t="s">
        <v>38</v>
      </c>
      <c r="C347" s="186"/>
      <c r="D347" s="186"/>
      <c r="E347" s="187"/>
    </row>
    <row r="348" spans="1:5" ht="24" customHeight="1" x14ac:dyDescent="0.3">
      <c r="A348" s="2">
        <v>10</v>
      </c>
      <c r="B348" s="185" t="s">
        <v>39</v>
      </c>
      <c r="C348" s="186"/>
      <c r="D348" s="186"/>
      <c r="E348" s="187"/>
    </row>
    <row r="349" spans="1:5" ht="64.5" customHeight="1" x14ac:dyDescent="0.3">
      <c r="A349" s="2">
        <v>11</v>
      </c>
      <c r="B349" s="185" t="s">
        <v>48</v>
      </c>
      <c r="C349" s="186"/>
      <c r="D349" s="186"/>
      <c r="E349" s="187"/>
    </row>
    <row r="350" spans="1:5" ht="22.5" customHeight="1" x14ac:dyDescent="0.3">
      <c r="A350" s="2">
        <v>12</v>
      </c>
      <c r="B350" s="185" t="s">
        <v>40</v>
      </c>
      <c r="C350" s="186"/>
      <c r="D350" s="186"/>
      <c r="E350" s="187"/>
    </row>
    <row r="351" spans="1:5" ht="30" customHeight="1" x14ac:dyDescent="0.3">
      <c r="A351" s="2">
        <v>13</v>
      </c>
      <c r="B351" s="185" t="s">
        <v>41</v>
      </c>
      <c r="C351" s="186"/>
      <c r="D351" s="186"/>
      <c r="E351" s="187"/>
    </row>
    <row r="352" spans="1:5" ht="33.75" customHeight="1" x14ac:dyDescent="0.3">
      <c r="A352" s="2">
        <v>14</v>
      </c>
      <c r="B352" s="185" t="s">
        <v>23</v>
      </c>
      <c r="C352" s="186"/>
      <c r="D352" s="186"/>
      <c r="E352" s="187"/>
    </row>
    <row r="353" spans="1:14" ht="51.75" customHeight="1" x14ac:dyDescent="0.3">
      <c r="A353" s="2">
        <v>15</v>
      </c>
      <c r="B353" s="185" t="s">
        <v>24</v>
      </c>
      <c r="C353" s="186"/>
      <c r="D353" s="186"/>
      <c r="E353" s="187"/>
    </row>
    <row r="354" spans="1:14" ht="30" customHeight="1" x14ac:dyDescent="0.3">
      <c r="A354" s="2">
        <v>16</v>
      </c>
      <c r="B354" s="185" t="s">
        <v>25</v>
      </c>
      <c r="C354" s="186"/>
      <c r="D354" s="186"/>
      <c r="E354" s="187"/>
    </row>
    <row r="355" spans="1:14" ht="34.5" customHeight="1" x14ac:dyDescent="0.3">
      <c r="A355" s="2">
        <v>17</v>
      </c>
      <c r="B355" s="185" t="s">
        <v>26</v>
      </c>
      <c r="C355" s="186"/>
      <c r="D355" s="186"/>
      <c r="E355" s="187"/>
    </row>
    <row r="356" spans="1:14" ht="48" customHeight="1" x14ac:dyDescent="0.3">
      <c r="A356" s="2">
        <v>18</v>
      </c>
      <c r="B356" s="185" t="s">
        <v>132</v>
      </c>
      <c r="C356" s="186"/>
      <c r="D356" s="186"/>
      <c r="E356" s="187"/>
    </row>
    <row r="357" spans="1:14" ht="24.75" customHeight="1" x14ac:dyDescent="0.3">
      <c r="A357" s="2">
        <v>19</v>
      </c>
      <c r="B357" s="185" t="s">
        <v>27</v>
      </c>
      <c r="C357" s="186"/>
      <c r="D357" s="186"/>
      <c r="E357" s="187"/>
    </row>
    <row r="358" spans="1:14" s="113" customFormat="1" ht="87.75" customHeight="1" thickBot="1" x14ac:dyDescent="0.35">
      <c r="A358" s="112">
        <v>20</v>
      </c>
      <c r="B358" s="174" t="s">
        <v>178</v>
      </c>
      <c r="C358" s="175"/>
      <c r="D358" s="175"/>
      <c r="E358" s="176"/>
      <c r="G358" s="114"/>
      <c r="H358" s="114"/>
      <c r="I358" s="114"/>
      <c r="J358" s="114"/>
      <c r="K358" s="114"/>
      <c r="L358" s="114"/>
      <c r="M358" s="114"/>
      <c r="N358" s="114"/>
    </row>
    <row r="359" spans="1:14" x14ac:dyDescent="0.3">
      <c r="A359" s="12"/>
      <c r="C359" s="3"/>
    </row>
  </sheetData>
  <mergeCells count="100">
    <mergeCell ref="A271:E271"/>
    <mergeCell ref="E272:E274"/>
    <mergeCell ref="A241:E241"/>
    <mergeCell ref="A175:E175"/>
    <mergeCell ref="A181:E181"/>
    <mergeCell ref="A209:E209"/>
    <mergeCell ref="A210:E210"/>
    <mergeCell ref="A257:E257"/>
    <mergeCell ref="A263:E263"/>
    <mergeCell ref="A266:E266"/>
    <mergeCell ref="A279:E279"/>
    <mergeCell ref="A184:E184"/>
    <mergeCell ref="A189:E189"/>
    <mergeCell ref="A190:E190"/>
    <mergeCell ref="A195:E195"/>
    <mergeCell ref="A201:E201"/>
    <mergeCell ref="A204:E204"/>
    <mergeCell ref="A207:E207"/>
    <mergeCell ref="A234:E234"/>
    <mergeCell ref="A239:E239"/>
    <mergeCell ref="A245:E245"/>
    <mergeCell ref="A246:E246"/>
    <mergeCell ref="A248:E248"/>
    <mergeCell ref="A213:E213"/>
    <mergeCell ref="A219:E219"/>
    <mergeCell ref="A222:E222"/>
    <mergeCell ref="A254:E254"/>
    <mergeCell ref="A169:E169"/>
    <mergeCell ref="A171:E171"/>
    <mergeCell ref="A152:E152"/>
    <mergeCell ref="A155:E155"/>
    <mergeCell ref="A225:E225"/>
    <mergeCell ref="A231:E231"/>
    <mergeCell ref="A161:E161"/>
    <mergeCell ref="A164:E164"/>
    <mergeCell ref="A172:E172"/>
    <mergeCell ref="A134:E134"/>
    <mergeCell ref="A145:E145"/>
    <mergeCell ref="A339:E339"/>
    <mergeCell ref="A12:C12"/>
    <mergeCell ref="A7:E7"/>
    <mergeCell ref="A10:E10"/>
    <mergeCell ref="A51:E51"/>
    <mergeCell ref="A53:E53"/>
    <mergeCell ref="A38:E38"/>
    <mergeCell ref="A14:C14"/>
    <mergeCell ref="A48:E48"/>
    <mergeCell ref="A29:E29"/>
    <mergeCell ref="A28:E28"/>
    <mergeCell ref="A26:E26"/>
    <mergeCell ref="A275:E275"/>
    <mergeCell ref="A253:E253"/>
    <mergeCell ref="B356:E356"/>
    <mergeCell ref="C2:F2"/>
    <mergeCell ref="A43:E43"/>
    <mergeCell ref="A17:C17"/>
    <mergeCell ref="A18:C18"/>
    <mergeCell ref="A32:E32"/>
    <mergeCell ref="A41:E41"/>
    <mergeCell ref="C4:E4"/>
    <mergeCell ref="A6:E6"/>
    <mergeCell ref="A19:C19"/>
    <mergeCell ref="A23:C23"/>
    <mergeCell ref="A24:C24"/>
    <mergeCell ref="A27:E27"/>
    <mergeCell ref="B340:E340"/>
    <mergeCell ref="A148:E148"/>
    <mergeCell ref="A141:C141"/>
    <mergeCell ref="B350:E350"/>
    <mergeCell ref="B357:E357"/>
    <mergeCell ref="B341:E341"/>
    <mergeCell ref="B342:E342"/>
    <mergeCell ref="B344:E344"/>
    <mergeCell ref="B352:E352"/>
    <mergeCell ref="B353:E353"/>
    <mergeCell ref="B354:E354"/>
    <mergeCell ref="B355:E355"/>
    <mergeCell ref="B345:E345"/>
    <mergeCell ref="B346:E346"/>
    <mergeCell ref="B347:E347"/>
    <mergeCell ref="B348:E348"/>
    <mergeCell ref="B343:E343"/>
    <mergeCell ref="B351:E351"/>
    <mergeCell ref="B349:E349"/>
    <mergeCell ref="A336:E336"/>
    <mergeCell ref="B358:E358"/>
    <mergeCell ref="A82:E82"/>
    <mergeCell ref="A58:E58"/>
    <mergeCell ref="A60:E60"/>
    <mergeCell ref="A69:E69"/>
    <mergeCell ref="A136:C136"/>
    <mergeCell ref="A120:C120"/>
    <mergeCell ref="A70:E70"/>
    <mergeCell ref="A73:E73"/>
    <mergeCell ref="A78:E78"/>
    <mergeCell ref="A116:E116"/>
    <mergeCell ref="A117:E117"/>
    <mergeCell ref="A130:E130"/>
    <mergeCell ref="A123:C123"/>
    <mergeCell ref="A90:E90"/>
  </mergeCells>
  <printOptions horizontalCentered="1"/>
  <pageMargins left="0.70866141732283472" right="0.31496062992125984" top="0.74803149606299213" bottom="0.55118110236220474" header="0" footer="0"/>
  <pageSetup paperSize="9" scale="49" fitToHeight="10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</vt:lpstr>
      <vt:lpstr>'ТЗ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Касимова Г.Ш.</dc:creator>
  <cp:lastModifiedBy>Хамидулин Саяр Гаярович</cp:lastModifiedBy>
  <cp:lastPrinted>2025-04-24T06:17:45Z</cp:lastPrinted>
  <dcterms:created xsi:type="dcterms:W3CDTF">2008-02-01T08:57:11Z</dcterms:created>
  <dcterms:modified xsi:type="dcterms:W3CDTF">2026-04-10T06:03:44Z</dcterms:modified>
</cp:coreProperties>
</file>